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9 Subcontractors\Div 6 Carpentry\Trim &amp; Stairs\"/>
    </mc:Choice>
  </mc:AlternateContent>
  <xr:revisionPtr revIDLastSave="0" documentId="13_ncr:1_{EA22886A-F899-4B46-9B68-336A444AEE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mary Suite &amp; Den" sheetId="1" r:id="rId1"/>
    <sheet name="Kitchen &amp; Dining" sheetId="2" r:id="rId2"/>
    <sheet name="Foyer" sheetId="3" r:id="rId3"/>
    <sheet name="Balcony Wall" sheetId="4" r:id="rId4"/>
    <sheet name="Great Room" sheetId="5" r:id="rId5"/>
  </sheets>
  <definedNames>
    <definedName name="_xlnm.Print_Area" localSheetId="0">'Primary Suite &amp; Den'!$A$1:$H$39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1" l="1"/>
  <c r="G32" i="1"/>
  <c r="G33" i="1"/>
  <c r="E33" i="1"/>
  <c r="E9" i="1"/>
  <c r="G30" i="1"/>
  <c r="G15" i="5"/>
  <c r="G13" i="5"/>
  <c r="E10" i="5"/>
  <c r="G10" i="5" s="1"/>
  <c r="E11" i="5"/>
  <c r="G11" i="5" s="1"/>
  <c r="G14" i="5"/>
  <c r="G13" i="4"/>
  <c r="E10" i="4"/>
  <c r="G10" i="4" s="1"/>
  <c r="G14" i="4"/>
  <c r="G12" i="4"/>
  <c r="G11" i="4"/>
  <c r="G17" i="3"/>
  <c r="E10" i="3"/>
  <c r="G10" i="3" s="1"/>
  <c r="G13" i="3"/>
  <c r="E29" i="2"/>
  <c r="G29" i="2" s="1"/>
  <c r="G35" i="2"/>
  <c r="G11" i="3"/>
  <c r="G19" i="3"/>
  <c r="G18" i="3"/>
  <c r="G16" i="3"/>
  <c r="G15" i="3"/>
  <c r="G14" i="3"/>
  <c r="G12" i="3"/>
  <c r="E9" i="2"/>
  <c r="G9" i="2" s="1"/>
  <c r="G33" i="2"/>
  <c r="E17" i="2"/>
  <c r="G17" i="2" s="1"/>
  <c r="G20" i="2"/>
  <c r="G21" i="2"/>
  <c r="E18" i="2"/>
  <c r="G18" i="2" s="1"/>
  <c r="E24" i="2"/>
  <c r="G24" i="2" s="1"/>
  <c r="G19" i="2"/>
  <c r="G30" i="2"/>
  <c r="G31" i="2"/>
  <c r="G32" i="2"/>
  <c r="G14" i="2"/>
  <c r="G36" i="2"/>
  <c r="G26" i="2"/>
  <c r="G25" i="2"/>
  <c r="G13" i="2"/>
  <c r="G11" i="2"/>
  <c r="G36" i="1"/>
  <c r="G35" i="1"/>
  <c r="G22" i="1"/>
  <c r="G29" i="1"/>
  <c r="E28" i="1"/>
  <c r="G28" i="1" s="1"/>
  <c r="E21" i="1"/>
  <c r="G21" i="1" s="1"/>
  <c r="E20" i="1"/>
  <c r="G20" i="1" s="1"/>
  <c r="E17" i="1"/>
  <c r="G17" i="1" s="1"/>
  <c r="G25" i="1"/>
  <c r="G14" i="1"/>
  <c r="G16" i="5" l="1"/>
  <c r="G17" i="5" s="1"/>
  <c r="G15" i="4"/>
  <c r="G16" i="4" s="1"/>
  <c r="G17" i="4" s="1"/>
  <c r="G20" i="3"/>
  <c r="G37" i="2"/>
  <c r="G11" i="1"/>
  <c r="G9" i="1"/>
  <c r="G12" i="1"/>
  <c r="G21" i="3" l="1"/>
  <c r="G22" i="3" s="1"/>
  <c r="G38" i="2"/>
  <c r="G39" i="2" s="1"/>
  <c r="G37" i="1"/>
  <c r="G38" i="1" l="1"/>
  <c r="G39" i="1" s="1"/>
</calcChain>
</file>

<file path=xl/sharedStrings.xml><?xml version="1.0" encoding="utf-8"?>
<sst xmlns="http://schemas.openxmlformats.org/spreadsheetml/2006/main" count="207" uniqueCount="80">
  <si>
    <t>Interior Trim Summary</t>
  </si>
  <si>
    <t>description</t>
  </si>
  <si>
    <t>species</t>
  </si>
  <si>
    <t>unit price</t>
  </si>
  <si>
    <t>subtotal</t>
  </si>
  <si>
    <t>quantity (LF)</t>
  </si>
  <si>
    <t>BASE &amp; CASING</t>
  </si>
  <si>
    <t>trim profile</t>
  </si>
  <si>
    <t>3" Casing</t>
  </si>
  <si>
    <t>6" Base</t>
  </si>
  <si>
    <t>4" Base</t>
  </si>
  <si>
    <t>Shoe</t>
  </si>
  <si>
    <t>notes/stick size &amp; qty</t>
  </si>
  <si>
    <t>Trim Profiles: - see attached document for profiles and sizing</t>
  </si>
  <si>
    <t>tax</t>
  </si>
  <si>
    <t>total</t>
  </si>
  <si>
    <t>poplar</t>
  </si>
  <si>
    <t>TRIM ESTIMATE</t>
  </si>
  <si>
    <t>Wood Residence - Primary Suite &amp; Den</t>
  </si>
  <si>
    <t>Primary Bathroom - Mirrors</t>
  </si>
  <si>
    <t>Den - wall mouldings and base</t>
  </si>
  <si>
    <t>6" room crown</t>
  </si>
  <si>
    <t>CEILING CROWN - Primary Bedroom</t>
  </si>
  <si>
    <t>(2) 8', (6) 10', (4) 12'</t>
  </si>
  <si>
    <t>6" Crown</t>
  </si>
  <si>
    <t>Casing + thickness</t>
  </si>
  <si>
    <t>(2) 8', (1) 10'</t>
  </si>
  <si>
    <t>(2) 8', (3) 10'</t>
  </si>
  <si>
    <t>cherry</t>
  </si>
  <si>
    <t>Wall Moulding - applied to drywall</t>
  </si>
  <si>
    <t>(17) 8', (13) 10', (4) 12'</t>
  </si>
  <si>
    <t>Arched moulding (art niche)</t>
  </si>
  <si>
    <t>Backing</t>
  </si>
  <si>
    <t>Miscellaneous Tools/Setup Charges/Etc.</t>
  </si>
  <si>
    <t>Allowance to replace paneling and new</t>
  </si>
  <si>
    <t>3435 N 140th Circle, Omaha</t>
  </si>
  <si>
    <t>Delivery</t>
  </si>
  <si>
    <t>Wood Residence - Kitchen &amp; Dining Wing</t>
  </si>
  <si>
    <t>Dining Wall Mouldings &amp; Perimeter Moulding</t>
  </si>
  <si>
    <t>Dining Ceiling</t>
  </si>
  <si>
    <t>Paneled Openings - to Hearth &amp; Dining</t>
  </si>
  <si>
    <t>Wall Mouldings</t>
  </si>
  <si>
    <t>Arched Casing</t>
  </si>
  <si>
    <t>Casing - included in total casing qty</t>
  </si>
  <si>
    <t>Jamb - included in doors</t>
  </si>
  <si>
    <t>Mouldings</t>
  </si>
  <si>
    <t>Radius Mouldings</t>
  </si>
  <si>
    <t>Perimeter Moulding</t>
  </si>
  <si>
    <t>Plywood Back</t>
  </si>
  <si>
    <t>(2) 8'</t>
  </si>
  <si>
    <t>(2) 8', (3) 10', (2) 14'</t>
  </si>
  <si>
    <t>(3) 8', (4) 10', (1) 12'</t>
  </si>
  <si>
    <t>Keystone</t>
  </si>
  <si>
    <t>Radius Moulding</t>
  </si>
  <si>
    <t>(8) 8', (8) 10'</t>
  </si>
  <si>
    <t>(30) 8', (6) 10', (3) 12'</t>
  </si>
  <si>
    <t>Art Niche Mouldings</t>
  </si>
  <si>
    <t>(40) 8', (5) 10'</t>
  </si>
  <si>
    <t>Wall Mouldings at Wall shared with Dining</t>
  </si>
  <si>
    <t>Chair Rail</t>
  </si>
  <si>
    <t>Crown</t>
  </si>
  <si>
    <t>Top Moulding</t>
  </si>
  <si>
    <t>(6) 8', (4) 10', (2) 12'</t>
  </si>
  <si>
    <t>Bullnose</t>
  </si>
  <si>
    <t>stained</t>
  </si>
  <si>
    <t>Wood Residence - Foyer Wall</t>
  </si>
  <si>
    <t>Wood Residence - Balcony Wall</t>
  </si>
  <si>
    <t>Crown - existing</t>
  </si>
  <si>
    <t>(15) 8', (3) 12'</t>
  </si>
  <si>
    <t>(1) 12'</t>
  </si>
  <si>
    <t>Wood Residence - Great Room</t>
  </si>
  <si>
    <t>(4) 8', (2)  10', (1) 12'</t>
  </si>
  <si>
    <t>(20) 8', (20) 10'</t>
  </si>
  <si>
    <t>Wall Mouldings - Bed Wall, TV Wall, Bedroom Perimeter, Art Niche, Cased Paneled Opening from Foyer</t>
  </si>
  <si>
    <t>(44) 8'</t>
  </si>
  <si>
    <t>Arched casing - cased opening</t>
  </si>
  <si>
    <t>Casing - cased opening - included in casing overall</t>
  </si>
  <si>
    <t>Jamb - cased opening - included in doors</t>
  </si>
  <si>
    <t>Panel mouldings - cased opening</t>
  </si>
  <si>
    <t>(3) 8', (3) 10'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</si>
</sst>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&quot;$&quot;#,##0.00"/>
    <numFmt numFmtId="165" formatCode="_(* #,##0_);_(* \(#,##0\);_(* &quot;-&quot;??_);_(@_)"/>
    <numFmt numFmtId="166" formatCode="&quot;$&quot;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3BC31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164" fontId="0" fillId="0" borderId="0" xfId="0" applyNumberFormat="1"/>
    <xf numFmtId="164" fontId="0" fillId="3" borderId="0" xfId="0" applyNumberForma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164" fontId="4" fillId="2" borderId="0" xfId="0" applyNumberFormat="1" applyFont="1" applyFill="1"/>
    <xf numFmtId="165" fontId="4" fillId="2" borderId="0" xfId="1" applyNumberFormat="1" applyFont="1" applyFill="1" applyBorder="1" applyProtection="1"/>
    <xf numFmtId="3" fontId="4" fillId="2" borderId="1" xfId="0" applyNumberFormat="1" applyFont="1" applyFill="1" applyBorder="1"/>
    <xf numFmtId="3" fontId="4" fillId="2" borderId="2" xfId="0" applyNumberFormat="1" applyFont="1" applyFill="1" applyBorder="1" applyAlignment="1">
      <alignment horizontal="right"/>
    </xf>
    <xf numFmtId="3" fontId="4" fillId="2" borderId="2" xfId="0" applyNumberFormat="1" applyFont="1" applyFill="1" applyBorder="1" applyAlignment="1">
      <alignment horizontal="left"/>
    </xf>
    <xf numFmtId="3" fontId="4" fillId="2" borderId="2" xfId="0" applyNumberFormat="1" applyFont="1" applyFill="1" applyBorder="1"/>
    <xf numFmtId="4" fontId="4" fillId="2" borderId="2" xfId="0" applyNumberFormat="1" applyFont="1" applyFill="1" applyBorder="1"/>
    <xf numFmtId="2" fontId="4" fillId="2" borderId="2" xfId="0" applyNumberFormat="1" applyFont="1" applyFill="1" applyBorder="1"/>
    <xf numFmtId="0" fontId="4" fillId="3" borderId="0" xfId="0" applyFont="1" applyFill="1"/>
    <xf numFmtId="0" fontId="4" fillId="3" borderId="0" xfId="0" applyFont="1" applyFill="1" applyAlignment="1">
      <alignment horizontal="center"/>
    </xf>
    <xf numFmtId="164" fontId="4" fillId="3" borderId="0" xfId="0" applyNumberFormat="1" applyFont="1" applyFill="1"/>
    <xf numFmtId="165" fontId="4" fillId="3" borderId="0" xfId="1" applyNumberFormat="1" applyFont="1" applyFill="1" applyBorder="1" applyProtection="1"/>
    <xf numFmtId="3" fontId="4" fillId="0" borderId="1" xfId="0" applyNumberFormat="1" applyFont="1" applyBorder="1"/>
    <xf numFmtId="3" fontId="4" fillId="0" borderId="2" xfId="0" applyNumberFormat="1" applyFont="1" applyBorder="1" applyAlignment="1">
      <alignment horizontal="right"/>
    </xf>
    <xf numFmtId="3" fontId="4" fillId="0" borderId="2" xfId="0" applyNumberFormat="1" applyFont="1" applyBorder="1" applyAlignment="1">
      <alignment horizontal="left"/>
    </xf>
    <xf numFmtId="3" fontId="4" fillId="0" borderId="2" xfId="0" applyNumberFormat="1" applyFont="1" applyBorder="1"/>
    <xf numFmtId="4" fontId="4" fillId="0" borderId="2" xfId="0" applyNumberFormat="1" applyFont="1" applyBorder="1"/>
    <xf numFmtId="2" fontId="4" fillId="0" borderId="2" xfId="0" applyNumberFormat="1" applyFont="1" applyBorder="1"/>
    <xf numFmtId="0" fontId="4" fillId="2" borderId="0" xfId="0" applyFont="1" applyFill="1" applyAlignment="1">
      <alignment horizontal="left"/>
    </xf>
    <xf numFmtId="165" fontId="4" fillId="2" borderId="0" xfId="1" applyNumberFormat="1" applyFont="1" applyFill="1" applyBorder="1" applyAlignment="1" applyProtection="1">
      <alignment horizontal="right"/>
    </xf>
    <xf numFmtId="166" fontId="4" fillId="2" borderId="0" xfId="0" applyNumberFormat="1" applyFont="1" applyFill="1" applyAlignment="1">
      <alignment horizontal="center"/>
    </xf>
    <xf numFmtId="3" fontId="4" fillId="2" borderId="4" xfId="0" applyNumberFormat="1" applyFont="1" applyFill="1" applyBorder="1"/>
    <xf numFmtId="3" fontId="4" fillId="2" borderId="3" xfId="0" applyNumberFormat="1" applyFont="1" applyFill="1" applyBorder="1" applyAlignment="1">
      <alignment horizontal="right"/>
    </xf>
    <xf numFmtId="3" fontId="4" fillId="2" borderId="3" xfId="0" applyNumberFormat="1" applyFont="1" applyFill="1" applyBorder="1" applyAlignment="1">
      <alignment horizontal="left"/>
    </xf>
    <xf numFmtId="3" fontId="4" fillId="2" borderId="3" xfId="0" applyNumberFormat="1" applyFont="1" applyFill="1" applyBorder="1"/>
    <xf numFmtId="4" fontId="4" fillId="2" borderId="3" xfId="0" applyNumberFormat="1" applyFont="1" applyFill="1" applyBorder="1"/>
    <xf numFmtId="2" fontId="4" fillId="2" borderId="3" xfId="0" applyNumberFormat="1" applyFont="1" applyFill="1" applyBorder="1"/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/>
    </xf>
    <xf numFmtId="3" fontId="4" fillId="0" borderId="0" xfId="0" applyNumberFormat="1" applyFont="1" applyAlignment="1">
      <alignment horizontal="center"/>
    </xf>
    <xf numFmtId="3" fontId="4" fillId="0" borderId="0" xfId="0" applyNumberFormat="1" applyFont="1"/>
    <xf numFmtId="3" fontId="4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left"/>
    </xf>
    <xf numFmtId="4" fontId="4" fillId="0" borderId="0" xfId="0" applyNumberFormat="1" applyFont="1"/>
    <xf numFmtId="2" fontId="4" fillId="0" borderId="0" xfId="0" applyNumberFormat="1" applyFont="1"/>
    <xf numFmtId="0" fontId="6" fillId="3" borderId="0" xfId="0" applyFont="1" applyFill="1"/>
    <xf numFmtId="0" fontId="4" fillId="0" borderId="0" xfId="0" applyFont="1"/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5" xfId="0" applyFont="1" applyBorder="1"/>
    <xf numFmtId="0" fontId="0" fillId="0" borderId="5" xfId="0" applyBorder="1" applyAlignment="1">
      <alignment horizontal="center"/>
    </xf>
    <xf numFmtId="0" fontId="4" fillId="0" borderId="5" xfId="0" applyFont="1" applyBorder="1" applyAlignment="1">
      <alignment horizontal="center"/>
    </xf>
    <xf numFmtId="164" fontId="0" fillId="0" borderId="5" xfId="0" applyNumberFormat="1" applyBorder="1"/>
    <xf numFmtId="0" fontId="0" fillId="0" borderId="5" xfId="0" applyBorder="1"/>
    <xf numFmtId="164" fontId="3" fillId="0" borderId="0" xfId="0" applyNumberFormat="1" applyFont="1"/>
    <xf numFmtId="3" fontId="5" fillId="3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14" fontId="4" fillId="2" borderId="0" xfId="0" applyNumberFormat="1" applyFont="1" applyFill="1" applyAlignment="1">
      <alignment horizontal="center"/>
    </xf>
    <xf numFmtId="164" fontId="8" fillId="0" borderId="0" xfId="0" applyNumberFormat="1" applyFont="1"/>
    <xf numFmtId="0" fontId="0" fillId="0" borderId="0" xfId="0" applyFill="1" applyAlignment="1">
      <alignment horizontal="center"/>
    </xf>
    <xf numFmtId="164" fontId="0" fillId="0" borderId="0" xfId="0" applyNumberFormat="1" applyFill="1"/>
    <xf numFmtId="164" fontId="4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9"/>
  <sheetViews>
    <sheetView tabSelected="1" zoomScaleNormal="100" workbookViewId="0">
      <selection activeCell="I37" sqref="I37"/>
    </sheetView>
  </sheetViews>
  <sheetFormatPr defaultRowHeight="15" x14ac:dyDescent="0.25"/>
  <cols>
    <col min="1" max="1" width="2.7109375" customWidth="1"/>
    <col min="2" max="2" width="27.140625" bestFit="1" customWidth="1"/>
    <col min="3" max="3" width="26.140625" style="5" bestFit="1" customWidth="1"/>
    <col min="4" max="4" width="11.42578125" customWidth="1"/>
    <col min="5" max="5" width="11.42578125" style="5" bestFit="1" customWidth="1"/>
    <col min="6" max="6" width="10.7109375" style="1" customWidth="1"/>
    <col min="7" max="7" width="10.7109375" customWidth="1"/>
    <col min="8" max="8" width="34.28515625" bestFit="1" customWidth="1"/>
  </cols>
  <sheetData>
    <row r="1" spans="1:14" ht="18.75" x14ac:dyDescent="0.3">
      <c r="A1" s="56" t="s">
        <v>18</v>
      </c>
      <c r="B1" s="16"/>
      <c r="C1" s="17"/>
      <c r="D1" s="16"/>
      <c r="E1" s="17"/>
      <c r="F1" s="18"/>
      <c r="G1" s="19"/>
      <c r="H1" s="55" t="s">
        <v>17</v>
      </c>
      <c r="I1" s="20"/>
      <c r="J1" s="21"/>
      <c r="K1" s="22"/>
      <c r="L1" s="23"/>
      <c r="M1" s="24"/>
      <c r="N1" s="25"/>
    </row>
    <row r="2" spans="1:14" x14ac:dyDescent="0.25">
      <c r="A2" s="26" t="s">
        <v>35</v>
      </c>
      <c r="B2" s="6"/>
      <c r="C2" s="7"/>
      <c r="D2" s="6"/>
      <c r="E2" s="7"/>
      <c r="F2" s="8"/>
      <c r="G2" s="9"/>
      <c r="H2" s="58">
        <v>46020</v>
      </c>
      <c r="I2" s="10"/>
      <c r="J2" s="11"/>
      <c r="K2" s="12"/>
      <c r="L2" s="13"/>
      <c r="M2" s="14"/>
      <c r="N2" s="15"/>
    </row>
    <row r="3" spans="1:14" x14ac:dyDescent="0.25">
      <c r="A3" s="6" t="s">
        <v>0</v>
      </c>
      <c r="B3" s="6"/>
      <c r="C3" s="7"/>
      <c r="D3" s="6"/>
      <c r="E3" s="7"/>
      <c r="F3" s="8"/>
      <c r="G3" s="27"/>
      <c r="H3" s="28"/>
      <c r="I3" s="10"/>
      <c r="J3" s="11"/>
      <c r="K3" s="12"/>
      <c r="L3" s="13"/>
      <c r="M3" s="14"/>
      <c r="N3" s="15"/>
    </row>
    <row r="4" spans="1:14" x14ac:dyDescent="0.25">
      <c r="A4" s="6"/>
      <c r="B4" s="6"/>
      <c r="C4" s="7"/>
      <c r="D4" s="6"/>
      <c r="E4" s="7"/>
      <c r="F4" s="8"/>
      <c r="G4" s="27"/>
      <c r="H4" s="28"/>
      <c r="I4" s="29"/>
      <c r="J4" s="30"/>
      <c r="K4" s="31"/>
      <c r="L4" s="32"/>
      <c r="M4" s="33"/>
      <c r="N4" s="34"/>
    </row>
    <row r="5" spans="1:14" x14ac:dyDescent="0.25">
      <c r="A5" s="6" t="s">
        <v>13</v>
      </c>
      <c r="C5" s="7"/>
      <c r="D5" s="6"/>
      <c r="E5" s="6"/>
      <c r="F5" s="6"/>
      <c r="G5" s="7"/>
      <c r="H5" s="6"/>
      <c r="I5" s="29"/>
      <c r="J5" s="30"/>
      <c r="K5" s="31"/>
      <c r="L5" s="32"/>
      <c r="M5" s="33"/>
      <c r="N5" s="34"/>
    </row>
    <row r="6" spans="1:14" x14ac:dyDescent="0.25">
      <c r="A6" s="6"/>
      <c r="B6" s="6"/>
      <c r="C6" s="7"/>
      <c r="D6" s="26"/>
      <c r="E6" s="7"/>
      <c r="F6" s="7"/>
      <c r="G6" s="7"/>
      <c r="H6" s="26"/>
      <c r="I6" s="29"/>
      <c r="J6" s="30"/>
      <c r="K6" s="31"/>
      <c r="L6" s="32"/>
      <c r="M6" s="33"/>
      <c r="N6" s="34"/>
    </row>
    <row r="7" spans="1:14" x14ac:dyDescent="0.25">
      <c r="A7" s="57" t="s">
        <v>1</v>
      </c>
      <c r="B7" s="57"/>
      <c r="C7" s="35" t="s">
        <v>7</v>
      </c>
      <c r="D7" s="35" t="s">
        <v>2</v>
      </c>
      <c r="E7" s="35" t="s">
        <v>5</v>
      </c>
      <c r="F7" s="36" t="s">
        <v>3</v>
      </c>
      <c r="G7" s="37" t="s">
        <v>4</v>
      </c>
      <c r="H7" s="38" t="s">
        <v>12</v>
      </c>
      <c r="I7" s="39"/>
      <c r="J7" s="40"/>
      <c r="K7" s="41"/>
      <c r="L7" s="39"/>
      <c r="M7" s="42"/>
      <c r="N7" s="43"/>
    </row>
    <row r="8" spans="1:14" x14ac:dyDescent="0.25">
      <c r="A8" s="44" t="s">
        <v>6</v>
      </c>
      <c r="B8" s="3"/>
      <c r="C8" s="4"/>
      <c r="D8" s="3"/>
      <c r="E8" s="4"/>
      <c r="F8" s="2"/>
      <c r="G8" s="3"/>
      <c r="H8" s="3"/>
    </row>
    <row r="9" spans="1:14" x14ac:dyDescent="0.25">
      <c r="B9" s="45" t="s">
        <v>8</v>
      </c>
      <c r="C9" s="35"/>
      <c r="D9" s="35" t="s">
        <v>16</v>
      </c>
      <c r="E9" s="5">
        <f>44*8</f>
        <v>352</v>
      </c>
      <c r="F9" s="1">
        <v>1.63</v>
      </c>
      <c r="G9" s="1">
        <f t="shared" ref="G9" si="0">E9*F9</f>
        <v>573.76</v>
      </c>
      <c r="H9" t="s">
        <v>74</v>
      </c>
    </row>
    <row r="10" spans="1:14" x14ac:dyDescent="0.25">
      <c r="B10" s="45"/>
      <c r="C10" s="35"/>
      <c r="D10" s="35"/>
      <c r="G10" s="1"/>
    </row>
    <row r="11" spans="1:14" x14ac:dyDescent="0.25">
      <c r="B11" s="45" t="s">
        <v>9</v>
      </c>
      <c r="C11" s="35"/>
      <c r="D11" s="35" t="s">
        <v>16</v>
      </c>
      <c r="E11" s="5">
        <v>118</v>
      </c>
      <c r="F11" s="1">
        <v>3.13</v>
      </c>
      <c r="G11" s="1">
        <f t="shared" ref="G11:G12" si="1">E11*F11</f>
        <v>369.34</v>
      </c>
    </row>
    <row r="12" spans="1:14" x14ac:dyDescent="0.25">
      <c r="B12" s="45" t="s">
        <v>10</v>
      </c>
      <c r="C12" s="35"/>
      <c r="D12" s="35" t="s">
        <v>16</v>
      </c>
      <c r="E12" s="5">
        <v>43</v>
      </c>
      <c r="F12" s="1">
        <v>2.1</v>
      </c>
      <c r="G12" s="1">
        <f t="shared" si="1"/>
        <v>90.3</v>
      </c>
    </row>
    <row r="13" spans="1:14" x14ac:dyDescent="0.25">
      <c r="B13" s="45"/>
      <c r="C13" s="35"/>
      <c r="D13" s="35"/>
      <c r="G13" s="1"/>
    </row>
    <row r="14" spans="1:14" x14ac:dyDescent="0.25">
      <c r="B14" s="45" t="s">
        <v>11</v>
      </c>
      <c r="C14" s="35"/>
      <c r="D14" s="35" t="s">
        <v>16</v>
      </c>
      <c r="E14" s="5">
        <v>60</v>
      </c>
      <c r="F14" s="1">
        <v>0.99</v>
      </c>
      <c r="G14" s="1">
        <f t="shared" ref="G14" si="2">E14*F14</f>
        <v>59.4</v>
      </c>
    </row>
    <row r="15" spans="1:14" x14ac:dyDescent="0.25">
      <c r="G15" s="1"/>
    </row>
    <row r="16" spans="1:14" x14ac:dyDescent="0.25">
      <c r="A16" s="44" t="s">
        <v>22</v>
      </c>
      <c r="B16" s="3"/>
      <c r="C16" s="4"/>
      <c r="D16" s="3"/>
      <c r="E16" s="4"/>
      <c r="F16" s="2"/>
      <c r="G16" s="2"/>
      <c r="H16" s="3"/>
    </row>
    <row r="17" spans="1:8" x14ac:dyDescent="0.25">
      <c r="B17" s="45" t="s">
        <v>21</v>
      </c>
      <c r="C17" s="35"/>
      <c r="D17" s="35" t="s">
        <v>16</v>
      </c>
      <c r="E17" s="5">
        <f>(2*8)+(6*10)+(4*12)</f>
        <v>124</v>
      </c>
      <c r="F17" s="1">
        <v>5</v>
      </c>
      <c r="G17" s="1">
        <f t="shared" ref="G17" si="3">E17*F17</f>
        <v>620</v>
      </c>
      <c r="H17" t="s">
        <v>23</v>
      </c>
    </row>
    <row r="18" spans="1:8" x14ac:dyDescent="0.25">
      <c r="B18" s="45"/>
      <c r="C18" s="35"/>
      <c r="D18" s="45"/>
      <c r="F18" s="47"/>
      <c r="G18" s="1"/>
      <c r="H18" s="45"/>
    </row>
    <row r="19" spans="1:8" x14ac:dyDescent="0.25">
      <c r="A19" s="44" t="s">
        <v>19</v>
      </c>
      <c r="B19" s="3"/>
      <c r="C19" s="4"/>
      <c r="D19" s="3"/>
      <c r="E19" s="4"/>
      <c r="F19" s="2"/>
      <c r="G19" s="2"/>
      <c r="H19" s="3"/>
    </row>
    <row r="20" spans="1:8" x14ac:dyDescent="0.25">
      <c r="B20" s="46" t="s">
        <v>24</v>
      </c>
      <c r="C20" s="35"/>
      <c r="D20" s="35" t="s">
        <v>16</v>
      </c>
      <c r="E20" s="5">
        <f>16+10</f>
        <v>26</v>
      </c>
      <c r="F20" s="47">
        <v>5</v>
      </c>
      <c r="G20" s="1">
        <f>F20*E20</f>
        <v>130</v>
      </c>
      <c r="H20" s="45" t="s">
        <v>26</v>
      </c>
    </row>
    <row r="21" spans="1:8" x14ac:dyDescent="0.25">
      <c r="B21" s="46" t="s">
        <v>25</v>
      </c>
      <c r="C21" s="35"/>
      <c r="D21" s="35" t="s">
        <v>16</v>
      </c>
      <c r="E21" s="5">
        <f>16+30</f>
        <v>46</v>
      </c>
      <c r="F21" s="47">
        <v>2</v>
      </c>
      <c r="G21" s="1">
        <f t="shared" ref="G21:G22" si="4">F21*E21</f>
        <v>92</v>
      </c>
      <c r="H21" s="45" t="s">
        <v>27</v>
      </c>
    </row>
    <row r="22" spans="1:8" x14ac:dyDescent="0.25">
      <c r="B22" s="46" t="s">
        <v>32</v>
      </c>
      <c r="C22" s="35"/>
      <c r="D22" s="35" t="s">
        <v>16</v>
      </c>
      <c r="E22" s="5">
        <v>1</v>
      </c>
      <c r="F22" s="47">
        <v>100</v>
      </c>
      <c r="G22" s="1">
        <f t="shared" si="4"/>
        <v>100</v>
      </c>
      <c r="H22" s="45"/>
    </row>
    <row r="23" spans="1:8" x14ac:dyDescent="0.25">
      <c r="B23" s="46"/>
      <c r="C23" s="35"/>
      <c r="D23" s="35"/>
      <c r="F23" s="47"/>
      <c r="G23" s="1"/>
      <c r="H23" s="45"/>
    </row>
    <row r="24" spans="1:8" x14ac:dyDescent="0.25">
      <c r="A24" s="44" t="s">
        <v>20</v>
      </c>
      <c r="B24" s="3"/>
      <c r="C24" s="4"/>
      <c r="D24" s="3"/>
      <c r="E24" s="4"/>
      <c r="F24" s="2"/>
      <c r="G24" s="2"/>
      <c r="H24" s="3"/>
    </row>
    <row r="25" spans="1:8" x14ac:dyDescent="0.25">
      <c r="B25" s="45" t="s">
        <v>34</v>
      </c>
      <c r="C25" s="35"/>
      <c r="D25" s="35" t="s">
        <v>28</v>
      </c>
      <c r="E25" s="5">
        <v>1</v>
      </c>
      <c r="F25" s="1">
        <v>1200</v>
      </c>
      <c r="G25" s="1">
        <f>F25*E25</f>
        <v>1200</v>
      </c>
      <c r="H25" s="45"/>
    </row>
    <row r="26" spans="1:8" x14ac:dyDescent="0.25">
      <c r="B26" s="48"/>
      <c r="C26" s="35"/>
      <c r="D26" s="45"/>
      <c r="G26" s="1"/>
      <c r="H26" s="45"/>
    </row>
    <row r="27" spans="1:8" x14ac:dyDescent="0.25">
      <c r="A27" s="44" t="s">
        <v>73</v>
      </c>
      <c r="B27" s="3"/>
      <c r="C27" s="4"/>
      <c r="D27" s="3"/>
      <c r="E27" s="4"/>
      <c r="F27" s="2"/>
      <c r="G27" s="2"/>
      <c r="H27" s="3"/>
    </row>
    <row r="28" spans="1:8" x14ac:dyDescent="0.25">
      <c r="B28" s="45" t="s">
        <v>29</v>
      </c>
      <c r="C28" s="35"/>
      <c r="D28" s="35" t="s">
        <v>16</v>
      </c>
      <c r="E28" s="5">
        <f>(17*8)+(13*10)+(4*12)</f>
        <v>314</v>
      </c>
      <c r="F28" s="1">
        <v>1.35</v>
      </c>
      <c r="G28" s="1">
        <f>F28*E28</f>
        <v>423.90000000000003</v>
      </c>
      <c r="H28" s="45" t="s">
        <v>30</v>
      </c>
    </row>
    <row r="29" spans="1:8" x14ac:dyDescent="0.25">
      <c r="B29" s="45" t="s">
        <v>31</v>
      </c>
      <c r="C29" s="35"/>
      <c r="D29" s="35" t="s">
        <v>16</v>
      </c>
      <c r="E29" s="5">
        <v>1</v>
      </c>
      <c r="F29" s="1">
        <v>370</v>
      </c>
      <c r="G29" s="1">
        <f>F29*E29</f>
        <v>370</v>
      </c>
      <c r="H29" s="45"/>
    </row>
    <row r="30" spans="1:8" x14ac:dyDescent="0.25">
      <c r="B30" s="45" t="s">
        <v>75</v>
      </c>
      <c r="C30" s="35"/>
      <c r="D30" s="35" t="s">
        <v>16</v>
      </c>
      <c r="E30" s="5">
        <v>2</v>
      </c>
      <c r="F30" s="1">
        <v>440</v>
      </c>
      <c r="G30" s="1">
        <f>F30*E30</f>
        <v>880</v>
      </c>
      <c r="H30" s="45"/>
    </row>
    <row r="31" spans="1:8" x14ac:dyDescent="0.25">
      <c r="B31" s="45" t="s">
        <v>76</v>
      </c>
      <c r="C31" s="35"/>
      <c r="D31" s="35" t="s">
        <v>16</v>
      </c>
      <c r="E31" s="5">
        <v>0</v>
      </c>
      <c r="F31" s="1">
        <v>0</v>
      </c>
      <c r="G31" s="1">
        <f t="shared" ref="G31:G33" si="5">F31*E31</f>
        <v>0</v>
      </c>
      <c r="H31" s="45"/>
    </row>
    <row r="32" spans="1:8" x14ac:dyDescent="0.25">
      <c r="B32" s="45" t="s">
        <v>77</v>
      </c>
      <c r="C32" s="35"/>
      <c r="D32" s="35" t="s">
        <v>16</v>
      </c>
      <c r="E32" s="5">
        <v>0</v>
      </c>
      <c r="F32" s="1">
        <v>0</v>
      </c>
      <c r="G32" s="1">
        <f t="shared" si="5"/>
        <v>0</v>
      </c>
      <c r="H32" s="45"/>
    </row>
    <row r="33" spans="2:8" x14ac:dyDescent="0.25">
      <c r="B33" s="45" t="s">
        <v>78</v>
      </c>
      <c r="C33" s="35"/>
      <c r="D33" s="35" t="s">
        <v>16</v>
      </c>
      <c r="E33" s="5">
        <f>(8*3)+(3*10)</f>
        <v>54</v>
      </c>
      <c r="F33" s="1">
        <v>1.35</v>
      </c>
      <c r="G33" s="1">
        <f t="shared" si="5"/>
        <v>72.900000000000006</v>
      </c>
      <c r="H33" s="45" t="s">
        <v>79</v>
      </c>
    </row>
    <row r="34" spans="2:8" x14ac:dyDescent="0.25">
      <c r="B34" s="45"/>
      <c r="C34" s="35"/>
      <c r="D34" s="35"/>
      <c r="G34" s="1"/>
      <c r="H34" s="45"/>
    </row>
    <row r="35" spans="2:8" x14ac:dyDescent="0.25">
      <c r="B35" s="45" t="s">
        <v>33</v>
      </c>
      <c r="C35" s="35"/>
      <c r="D35" s="35"/>
      <c r="E35" s="5">
        <v>1</v>
      </c>
      <c r="F35" s="1">
        <v>750</v>
      </c>
      <c r="G35" s="1">
        <f>F35*E35</f>
        <v>750</v>
      </c>
      <c r="H35" s="45"/>
    </row>
    <row r="36" spans="2:8" x14ac:dyDescent="0.25">
      <c r="B36" s="49" t="s">
        <v>36</v>
      </c>
      <c r="C36" s="50"/>
      <c r="D36" s="51"/>
      <c r="E36" s="50">
        <v>1</v>
      </c>
      <c r="F36" s="52">
        <v>325</v>
      </c>
      <c r="G36" s="52">
        <f>F36*E36</f>
        <v>325</v>
      </c>
      <c r="H36" s="49"/>
    </row>
    <row r="37" spans="2:8" x14ac:dyDescent="0.25">
      <c r="F37" s="1" t="s">
        <v>4</v>
      </c>
      <c r="G37" s="1">
        <f>SUM(G9:G36)</f>
        <v>6056.6</v>
      </c>
    </row>
    <row r="38" spans="2:8" x14ac:dyDescent="0.25">
      <c r="F38" s="52" t="s">
        <v>14</v>
      </c>
      <c r="G38" s="52">
        <f>G37*0.07</f>
        <v>423.96200000000005</v>
      </c>
      <c r="H38" s="53"/>
    </row>
    <row r="39" spans="2:8" x14ac:dyDescent="0.25">
      <c r="F39" s="54" t="s">
        <v>15</v>
      </c>
      <c r="G39" s="54">
        <f>SUM(G37:G38)</f>
        <v>6480.5620000000008</v>
      </c>
    </row>
  </sheetData>
  <mergeCells count="1">
    <mergeCell ref="A7:B7"/>
  </mergeCells>
  <phoneticPr fontId="2" type="noConversion"/>
  <pageMargins left="0.7" right="0.7" top="0.75" bottom="0.75" header="0.3" footer="0.3"/>
  <pageSetup scale="88" orientation="landscape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9"/>
  <sheetViews>
    <sheetView workbookViewId="0">
      <selection activeCell="B29" sqref="B29"/>
    </sheetView>
  </sheetViews>
  <sheetFormatPr defaultRowHeight="15" x14ac:dyDescent="0.25"/>
  <cols>
    <col min="1" max="1" width="2.7109375" customWidth="1"/>
    <col min="2" max="2" width="27.140625" bestFit="1" customWidth="1"/>
    <col min="3" max="3" width="26.140625" style="5" bestFit="1" customWidth="1"/>
    <col min="4" max="4" width="11.42578125" customWidth="1"/>
    <col min="5" max="5" width="11.42578125" style="5" bestFit="1" customWidth="1"/>
    <col min="6" max="6" width="10.7109375" style="1" customWidth="1"/>
    <col min="7" max="7" width="10.7109375" customWidth="1"/>
    <col min="8" max="8" width="34.28515625" bestFit="1" customWidth="1"/>
  </cols>
  <sheetData>
    <row r="1" spans="1:8" ht="18.75" x14ac:dyDescent="0.3">
      <c r="A1" s="56" t="s">
        <v>37</v>
      </c>
      <c r="B1" s="16"/>
      <c r="C1" s="17"/>
      <c r="D1" s="16"/>
      <c r="E1" s="17"/>
      <c r="F1" s="18"/>
      <c r="G1" s="19"/>
      <c r="H1" s="55" t="s">
        <v>17</v>
      </c>
    </row>
    <row r="2" spans="1:8" x14ac:dyDescent="0.25">
      <c r="A2" s="26" t="s">
        <v>35</v>
      </c>
      <c r="B2" s="6"/>
      <c r="C2" s="7"/>
      <c r="D2" s="6"/>
      <c r="E2" s="7"/>
      <c r="F2" s="8"/>
      <c r="G2" s="9"/>
      <c r="H2" s="58">
        <v>46020</v>
      </c>
    </row>
    <row r="3" spans="1:8" x14ac:dyDescent="0.25">
      <c r="A3" s="6" t="s">
        <v>0</v>
      </c>
      <c r="B3" s="6"/>
      <c r="C3" s="7"/>
      <c r="D3" s="6"/>
      <c r="E3" s="7"/>
      <c r="F3" s="8"/>
      <c r="G3" s="27"/>
      <c r="H3" s="28"/>
    </row>
    <row r="4" spans="1:8" x14ac:dyDescent="0.25">
      <c r="A4" s="6"/>
      <c r="B4" s="6"/>
      <c r="C4" s="7"/>
      <c r="D4" s="6"/>
      <c r="E4" s="7"/>
      <c r="F4" s="8"/>
      <c r="G4" s="27"/>
      <c r="H4" s="28"/>
    </row>
    <row r="5" spans="1:8" x14ac:dyDescent="0.25">
      <c r="A5" s="6" t="s">
        <v>13</v>
      </c>
      <c r="C5" s="7"/>
      <c r="D5" s="6"/>
      <c r="E5" s="6"/>
      <c r="F5" s="6"/>
      <c r="G5" s="7"/>
      <c r="H5" s="6"/>
    </row>
    <row r="6" spans="1:8" x14ac:dyDescent="0.25">
      <c r="A6" s="6"/>
      <c r="B6" s="6"/>
      <c r="C6" s="7"/>
      <c r="D6" s="26"/>
      <c r="E6" s="7"/>
      <c r="F6" s="7"/>
      <c r="G6" s="7"/>
      <c r="H6" s="26"/>
    </row>
    <row r="7" spans="1:8" x14ac:dyDescent="0.25">
      <c r="A7" s="57" t="s">
        <v>1</v>
      </c>
      <c r="B7" s="57"/>
      <c r="C7" s="35" t="s">
        <v>7</v>
      </c>
      <c r="D7" s="35" t="s">
        <v>2</v>
      </c>
      <c r="E7" s="35" t="s">
        <v>5</v>
      </c>
      <c r="F7" s="36" t="s">
        <v>3</v>
      </c>
      <c r="G7" s="37" t="s">
        <v>4</v>
      </c>
      <c r="H7" s="38" t="s">
        <v>12</v>
      </c>
    </row>
    <row r="8" spans="1:8" x14ac:dyDescent="0.25">
      <c r="A8" s="44" t="s">
        <v>6</v>
      </c>
      <c r="B8" s="3"/>
      <c r="C8" s="4"/>
      <c r="D8" s="3"/>
      <c r="E8" s="4"/>
      <c r="F8" s="2"/>
      <c r="G8" s="3"/>
      <c r="H8" s="3"/>
    </row>
    <row r="9" spans="1:8" x14ac:dyDescent="0.25">
      <c r="B9" s="45" t="s">
        <v>8</v>
      </c>
      <c r="C9" s="35"/>
      <c r="D9" s="35" t="s">
        <v>16</v>
      </c>
      <c r="E9" s="5">
        <f>(40*8)+(5*10)</f>
        <v>370</v>
      </c>
      <c r="F9" s="1">
        <v>1.63</v>
      </c>
      <c r="G9" s="1">
        <f t="shared" ref="G9" si="0">E9*F9</f>
        <v>603.09999999999991</v>
      </c>
      <c r="H9" t="s">
        <v>57</v>
      </c>
    </row>
    <row r="10" spans="1:8" x14ac:dyDescent="0.25">
      <c r="B10" s="45"/>
      <c r="C10" s="35"/>
      <c r="D10" s="35"/>
      <c r="G10" s="1"/>
    </row>
    <row r="11" spans="1:8" x14ac:dyDescent="0.25">
      <c r="B11" s="45" t="s">
        <v>9</v>
      </c>
      <c r="C11" s="35"/>
      <c r="D11" s="35" t="s">
        <v>16</v>
      </c>
      <c r="E11" s="5">
        <v>165</v>
      </c>
      <c r="F11" s="1">
        <v>3.13</v>
      </c>
      <c r="G11" s="1">
        <f t="shared" ref="G11" si="1">E11*F11</f>
        <v>516.44999999999993</v>
      </c>
    </row>
    <row r="12" spans="1:8" x14ac:dyDescent="0.25">
      <c r="B12" s="45"/>
      <c r="C12" s="35"/>
      <c r="D12" s="35"/>
      <c r="G12" s="1"/>
    </row>
    <row r="13" spans="1:8" x14ac:dyDescent="0.25">
      <c r="B13" s="45" t="s">
        <v>11</v>
      </c>
      <c r="C13" s="35"/>
      <c r="D13" s="35" t="s">
        <v>16</v>
      </c>
      <c r="E13" s="5">
        <v>227</v>
      </c>
      <c r="F13" s="1">
        <v>0.99</v>
      </c>
      <c r="G13" s="1">
        <f t="shared" ref="G13" si="2">E13*F13</f>
        <v>224.73</v>
      </c>
    </row>
    <row r="14" spans="1:8" x14ac:dyDescent="0.25">
      <c r="B14" s="45" t="s">
        <v>11</v>
      </c>
      <c r="C14" s="35"/>
      <c r="D14" s="35" t="s">
        <v>28</v>
      </c>
      <c r="E14" s="5">
        <v>10</v>
      </c>
      <c r="F14" s="59">
        <v>1.25</v>
      </c>
      <c r="G14" s="1">
        <f t="shared" ref="G14" si="3">E14*F14</f>
        <v>12.5</v>
      </c>
    </row>
    <row r="15" spans="1:8" x14ac:dyDescent="0.25">
      <c r="G15" s="1"/>
    </row>
    <row r="16" spans="1:8" x14ac:dyDescent="0.25">
      <c r="A16" s="44" t="s">
        <v>38</v>
      </c>
      <c r="B16" s="3"/>
      <c r="C16" s="4"/>
      <c r="D16" s="3"/>
      <c r="E16" s="4"/>
      <c r="F16" s="2"/>
      <c r="G16" s="2"/>
      <c r="H16" s="3"/>
    </row>
    <row r="17" spans="1:8" x14ac:dyDescent="0.25">
      <c r="B17" s="45" t="s">
        <v>41</v>
      </c>
      <c r="C17" s="35"/>
      <c r="D17" s="35" t="s">
        <v>16</v>
      </c>
      <c r="E17" s="5">
        <f>(30*8)+(6*10)+(3*12)</f>
        <v>336</v>
      </c>
      <c r="F17" s="1">
        <v>1.35</v>
      </c>
      <c r="G17" s="1">
        <f t="shared" ref="G17" si="4">E17*F17</f>
        <v>453.6</v>
      </c>
      <c r="H17" t="s">
        <v>55</v>
      </c>
    </row>
    <row r="18" spans="1:8" x14ac:dyDescent="0.25">
      <c r="B18" s="45" t="s">
        <v>47</v>
      </c>
      <c r="C18" s="35"/>
      <c r="D18" s="35" t="s">
        <v>16</v>
      </c>
      <c r="E18" s="5">
        <f>(3*8)+(4*10)+(1*12)</f>
        <v>76</v>
      </c>
      <c r="F18" s="1">
        <v>1.35</v>
      </c>
      <c r="G18" s="1">
        <f t="shared" ref="G18:G19" si="5">E18*F18</f>
        <v>102.60000000000001</v>
      </c>
      <c r="H18" t="s">
        <v>51</v>
      </c>
    </row>
    <row r="19" spans="1:8" x14ac:dyDescent="0.25">
      <c r="B19" s="45" t="s">
        <v>48</v>
      </c>
      <c r="C19" s="35"/>
      <c r="D19" s="35" t="s">
        <v>16</v>
      </c>
      <c r="E19" s="60">
        <v>12</v>
      </c>
      <c r="F19" s="61">
        <v>65</v>
      </c>
      <c r="G19" s="61">
        <f t="shared" si="5"/>
        <v>780</v>
      </c>
    </row>
    <row r="20" spans="1:8" x14ac:dyDescent="0.25">
      <c r="B20" s="45" t="s">
        <v>52</v>
      </c>
      <c r="C20" s="35"/>
      <c r="D20" s="35" t="s">
        <v>16</v>
      </c>
      <c r="E20" s="5">
        <v>1</v>
      </c>
      <c r="F20" s="1">
        <v>50</v>
      </c>
      <c r="G20" s="1">
        <f t="shared" ref="G20:G21" si="6">E20*F20</f>
        <v>50</v>
      </c>
    </row>
    <row r="21" spans="1:8" x14ac:dyDescent="0.25">
      <c r="B21" s="45" t="s">
        <v>53</v>
      </c>
      <c r="C21" s="35"/>
      <c r="D21" s="35" t="s">
        <v>16</v>
      </c>
      <c r="E21" s="5">
        <v>2</v>
      </c>
      <c r="F21" s="1">
        <v>335</v>
      </c>
      <c r="G21" s="1">
        <f t="shared" si="6"/>
        <v>670</v>
      </c>
    </row>
    <row r="22" spans="1:8" x14ac:dyDescent="0.25">
      <c r="B22" s="45"/>
      <c r="C22" s="35"/>
      <c r="D22" s="45"/>
      <c r="F22" s="47"/>
      <c r="G22" s="1"/>
      <c r="H22" s="45"/>
    </row>
    <row r="23" spans="1:8" x14ac:dyDescent="0.25">
      <c r="A23" s="44" t="s">
        <v>39</v>
      </c>
      <c r="B23" s="3"/>
      <c r="C23" s="4"/>
      <c r="D23" s="3"/>
      <c r="E23" s="4"/>
      <c r="F23" s="2"/>
      <c r="G23" s="2"/>
      <c r="H23" s="3"/>
    </row>
    <row r="24" spans="1:8" x14ac:dyDescent="0.25">
      <c r="B24" s="46" t="s">
        <v>45</v>
      </c>
      <c r="C24" s="35"/>
      <c r="D24" s="35" t="s">
        <v>16</v>
      </c>
      <c r="E24" s="5">
        <f>(2*8)+(3*10)+(2*14)</f>
        <v>74</v>
      </c>
      <c r="F24" s="47">
        <v>1.35</v>
      </c>
      <c r="G24" s="1">
        <f>F24*E24</f>
        <v>99.9</v>
      </c>
      <c r="H24" s="45" t="s">
        <v>50</v>
      </c>
    </row>
    <row r="25" spans="1:8" x14ac:dyDescent="0.25">
      <c r="B25" s="46" t="s">
        <v>46</v>
      </c>
      <c r="C25" s="35"/>
      <c r="D25" s="35" t="s">
        <v>16</v>
      </c>
      <c r="E25" s="5">
        <v>4</v>
      </c>
      <c r="F25" s="47">
        <v>341</v>
      </c>
      <c r="G25" s="1">
        <f t="shared" ref="G25:G26" si="7">F25*E25</f>
        <v>1364</v>
      </c>
      <c r="H25" s="45" t="s">
        <v>27</v>
      </c>
    </row>
    <row r="26" spans="1:8" x14ac:dyDescent="0.25">
      <c r="B26" s="46" t="s">
        <v>46</v>
      </c>
      <c r="C26" s="35"/>
      <c r="D26" s="35" t="s">
        <v>16</v>
      </c>
      <c r="E26" s="5">
        <v>2</v>
      </c>
      <c r="F26" s="47">
        <v>470</v>
      </c>
      <c r="G26" s="1">
        <f t="shared" si="7"/>
        <v>940</v>
      </c>
      <c r="H26" s="45"/>
    </row>
    <row r="27" spans="1:8" x14ac:dyDescent="0.25">
      <c r="B27" s="46"/>
      <c r="C27" s="35"/>
      <c r="D27" s="35"/>
      <c r="F27" s="47"/>
      <c r="G27" s="1"/>
      <c r="H27" s="45"/>
    </row>
    <row r="28" spans="1:8" x14ac:dyDescent="0.25">
      <c r="A28" s="44" t="s">
        <v>40</v>
      </c>
      <c r="B28" s="3"/>
      <c r="C28" s="4"/>
      <c r="D28" s="3"/>
      <c r="E28" s="4"/>
      <c r="F28" s="2"/>
      <c r="G28" s="2"/>
      <c r="H28" s="3"/>
    </row>
    <row r="29" spans="1:8" x14ac:dyDescent="0.25">
      <c r="B29" s="45" t="s">
        <v>41</v>
      </c>
      <c r="C29" s="35"/>
      <c r="D29" s="35" t="s">
        <v>16</v>
      </c>
      <c r="E29" s="5">
        <f>(8*8)+(8*10)</f>
        <v>144</v>
      </c>
      <c r="F29" s="1">
        <v>1.35</v>
      </c>
      <c r="G29" s="1">
        <f>F29*E29</f>
        <v>194.4</v>
      </c>
      <c r="H29" s="45" t="s">
        <v>54</v>
      </c>
    </row>
    <row r="30" spans="1:8" x14ac:dyDescent="0.25">
      <c r="B30" s="45" t="s">
        <v>42</v>
      </c>
      <c r="C30" s="35"/>
      <c r="D30" s="35" t="s">
        <v>16</v>
      </c>
      <c r="E30" s="5">
        <v>2</v>
      </c>
      <c r="F30" s="1">
        <v>400</v>
      </c>
      <c r="G30" s="1">
        <f t="shared" ref="G30:G32" si="8">F30*E30</f>
        <v>800</v>
      </c>
      <c r="H30" s="45"/>
    </row>
    <row r="31" spans="1:8" x14ac:dyDescent="0.25">
      <c r="B31" s="45" t="s">
        <v>44</v>
      </c>
      <c r="C31" s="35"/>
      <c r="D31" s="35" t="s">
        <v>16</v>
      </c>
      <c r="E31" s="5">
        <v>0</v>
      </c>
      <c r="F31" s="1">
        <v>0</v>
      </c>
      <c r="G31" s="1">
        <f t="shared" si="8"/>
        <v>0</v>
      </c>
      <c r="H31" s="45"/>
    </row>
    <row r="32" spans="1:8" x14ac:dyDescent="0.25">
      <c r="B32" s="45" t="s">
        <v>43</v>
      </c>
      <c r="C32" s="35"/>
      <c r="D32" s="35" t="s">
        <v>16</v>
      </c>
      <c r="E32" s="5">
        <v>0</v>
      </c>
      <c r="F32" s="1">
        <v>0</v>
      </c>
      <c r="G32" s="1">
        <f t="shared" si="8"/>
        <v>0</v>
      </c>
      <c r="H32" s="45"/>
    </row>
    <row r="33" spans="2:8" x14ac:dyDescent="0.25">
      <c r="B33" s="45" t="s">
        <v>56</v>
      </c>
      <c r="C33" s="35"/>
      <c r="D33" s="35" t="s">
        <v>16</v>
      </c>
      <c r="E33" s="5">
        <v>16</v>
      </c>
      <c r="F33" s="1">
        <v>1.35</v>
      </c>
      <c r="G33" s="1">
        <f t="shared" ref="G33" si="9">F33*E33</f>
        <v>21.6</v>
      </c>
      <c r="H33" s="45" t="s">
        <v>49</v>
      </c>
    </row>
    <row r="34" spans="2:8" x14ac:dyDescent="0.25">
      <c r="B34" s="48"/>
      <c r="C34" s="35"/>
      <c r="D34" s="45"/>
      <c r="G34" s="1"/>
      <c r="H34" s="45"/>
    </row>
    <row r="35" spans="2:8" x14ac:dyDescent="0.25">
      <c r="B35" s="45" t="s">
        <v>33</v>
      </c>
      <c r="C35" s="35"/>
      <c r="D35" s="35"/>
      <c r="E35" s="5">
        <v>1</v>
      </c>
      <c r="F35" s="1">
        <v>500</v>
      </c>
      <c r="G35" s="1">
        <f>F35*E35</f>
        <v>500</v>
      </c>
      <c r="H35" s="45"/>
    </row>
    <row r="36" spans="2:8" x14ac:dyDescent="0.25">
      <c r="B36" s="49" t="s">
        <v>36</v>
      </c>
      <c r="C36" s="50"/>
      <c r="D36" s="51"/>
      <c r="E36" s="50">
        <v>1</v>
      </c>
      <c r="F36" s="52">
        <v>250</v>
      </c>
      <c r="G36" s="52">
        <f>F36*E36</f>
        <v>250</v>
      </c>
      <c r="H36" s="49"/>
    </row>
    <row r="37" spans="2:8" x14ac:dyDescent="0.25">
      <c r="F37" s="1" t="s">
        <v>4</v>
      </c>
      <c r="G37" s="1">
        <f>SUM(G9:G36)</f>
        <v>7582.8799999999992</v>
      </c>
    </row>
    <row r="38" spans="2:8" x14ac:dyDescent="0.25">
      <c r="F38" s="52" t="s">
        <v>14</v>
      </c>
      <c r="G38" s="52">
        <f>G37*0.07</f>
        <v>530.80160000000001</v>
      </c>
      <c r="H38" s="53"/>
    </row>
    <row r="39" spans="2:8" x14ac:dyDescent="0.25">
      <c r="F39" s="54" t="s">
        <v>15</v>
      </c>
      <c r="G39" s="54">
        <f>SUM(G37:G38)</f>
        <v>8113.681599999999</v>
      </c>
    </row>
  </sheetData>
  <mergeCells count="1">
    <mergeCell ref="A7:B7"/>
  </mergeCells>
  <pageMargins left="0.7" right="0.7" top="0.75" bottom="0.75" header="0.3" footer="0.3"/>
  <pageSetup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2"/>
  <sheetViews>
    <sheetView workbookViewId="0">
      <selection activeCell="G36" sqref="G36"/>
    </sheetView>
  </sheetViews>
  <sheetFormatPr defaultRowHeight="15" x14ac:dyDescent="0.25"/>
  <cols>
    <col min="1" max="1" width="2.7109375" customWidth="1"/>
    <col min="2" max="2" width="27.140625" bestFit="1" customWidth="1"/>
    <col min="3" max="3" width="26.140625" style="5" bestFit="1" customWidth="1"/>
    <col min="4" max="4" width="11.42578125" customWidth="1"/>
    <col min="5" max="5" width="11.42578125" style="5" bestFit="1" customWidth="1"/>
    <col min="6" max="6" width="10.7109375" style="1" customWidth="1"/>
    <col min="7" max="7" width="10.7109375" customWidth="1"/>
    <col min="8" max="8" width="34.28515625" bestFit="1" customWidth="1"/>
  </cols>
  <sheetData>
    <row r="1" spans="1:8" ht="18.75" x14ac:dyDescent="0.3">
      <c r="A1" s="56" t="s">
        <v>65</v>
      </c>
      <c r="B1" s="16"/>
      <c r="C1" s="17"/>
      <c r="D1" s="16"/>
      <c r="E1" s="17"/>
      <c r="F1" s="18"/>
      <c r="G1" s="19"/>
      <c r="H1" s="55" t="s">
        <v>17</v>
      </c>
    </row>
    <row r="2" spans="1:8" x14ac:dyDescent="0.25">
      <c r="A2" s="26" t="s">
        <v>35</v>
      </c>
      <c r="B2" s="6"/>
      <c r="C2" s="7"/>
      <c r="D2" s="6"/>
      <c r="E2" s="7"/>
      <c r="F2" s="8"/>
      <c r="G2" s="9"/>
      <c r="H2" s="58">
        <v>46020</v>
      </c>
    </row>
    <row r="3" spans="1:8" x14ac:dyDescent="0.25">
      <c r="A3" s="6" t="s">
        <v>0</v>
      </c>
      <c r="B3" s="6"/>
      <c r="C3" s="7"/>
      <c r="D3" s="6"/>
      <c r="E3" s="7"/>
      <c r="F3" s="8"/>
      <c r="G3" s="27"/>
      <c r="H3" s="28"/>
    </row>
    <row r="4" spans="1:8" x14ac:dyDescent="0.25">
      <c r="A4" s="6"/>
      <c r="B4" s="6"/>
      <c r="C4" s="7"/>
      <c r="D4" s="6"/>
      <c r="E4" s="7"/>
      <c r="F4" s="8"/>
      <c r="G4" s="27"/>
      <c r="H4" s="28"/>
    </row>
    <row r="5" spans="1:8" x14ac:dyDescent="0.25">
      <c r="A5" s="6" t="s">
        <v>13</v>
      </c>
      <c r="C5" s="7"/>
      <c r="D5" s="6"/>
      <c r="E5" s="6"/>
      <c r="F5" s="6"/>
      <c r="G5" s="7"/>
      <c r="H5" s="6"/>
    </row>
    <row r="6" spans="1:8" x14ac:dyDescent="0.25">
      <c r="A6" s="6"/>
      <c r="B6" s="6"/>
      <c r="C6" s="7"/>
      <c r="D6" s="26"/>
      <c r="E6" s="7"/>
      <c r="F6" s="7"/>
      <c r="G6" s="7"/>
      <c r="H6" s="26"/>
    </row>
    <row r="7" spans="1:8" x14ac:dyDescent="0.25">
      <c r="A7" s="57" t="s">
        <v>1</v>
      </c>
      <c r="B7" s="57"/>
      <c r="C7" s="35" t="s">
        <v>7</v>
      </c>
      <c r="D7" s="35" t="s">
        <v>2</v>
      </c>
      <c r="E7" s="35" t="s">
        <v>5</v>
      </c>
      <c r="F7" s="36" t="s">
        <v>3</v>
      </c>
      <c r="G7" s="37" t="s">
        <v>4</v>
      </c>
      <c r="H7" s="38" t="s">
        <v>12</v>
      </c>
    </row>
    <row r="8" spans="1:8" x14ac:dyDescent="0.25">
      <c r="G8" s="1"/>
    </row>
    <row r="9" spans="1:8" x14ac:dyDescent="0.25">
      <c r="A9" s="44" t="s">
        <v>58</v>
      </c>
      <c r="B9" s="3"/>
      <c r="C9" s="4"/>
      <c r="D9" s="3"/>
      <c r="E9" s="4"/>
      <c r="F9" s="2"/>
      <c r="G9" s="2"/>
      <c r="H9" s="3"/>
    </row>
    <row r="10" spans="1:8" x14ac:dyDescent="0.25">
      <c r="B10" s="45" t="s">
        <v>41</v>
      </c>
      <c r="C10" s="35"/>
      <c r="D10" s="35" t="s">
        <v>16</v>
      </c>
      <c r="E10" s="5">
        <f>(6*8)+(4*10)+(2*12)</f>
        <v>112</v>
      </c>
      <c r="F10" s="1">
        <v>1.35</v>
      </c>
      <c r="G10" s="1">
        <f t="shared" ref="G10:G17" si="0">E10*F10</f>
        <v>151.20000000000002</v>
      </c>
      <c r="H10" t="s">
        <v>62</v>
      </c>
    </row>
    <row r="11" spans="1:8" x14ac:dyDescent="0.25">
      <c r="B11" s="45" t="s">
        <v>59</v>
      </c>
      <c r="C11" s="35"/>
      <c r="D11" s="35" t="s">
        <v>16</v>
      </c>
      <c r="E11" s="5">
        <v>16</v>
      </c>
      <c r="F11" s="59">
        <v>4</v>
      </c>
      <c r="G11" s="1">
        <f t="shared" si="0"/>
        <v>64</v>
      </c>
      <c r="H11" t="s">
        <v>49</v>
      </c>
    </row>
    <row r="12" spans="1:8" x14ac:dyDescent="0.25">
      <c r="B12" s="45" t="s">
        <v>61</v>
      </c>
      <c r="C12" s="35"/>
      <c r="D12" s="35" t="s">
        <v>16</v>
      </c>
      <c r="E12" s="5">
        <v>16</v>
      </c>
      <c r="F12" s="1">
        <v>1.35</v>
      </c>
      <c r="G12" s="1">
        <f t="shared" si="0"/>
        <v>21.6</v>
      </c>
      <c r="H12" t="s">
        <v>49</v>
      </c>
    </row>
    <row r="13" spans="1:8" x14ac:dyDescent="0.25">
      <c r="B13" t="s">
        <v>60</v>
      </c>
      <c r="C13" s="35"/>
      <c r="D13" s="35" t="s">
        <v>16</v>
      </c>
      <c r="E13" s="5">
        <v>12</v>
      </c>
      <c r="F13" s="1">
        <v>5</v>
      </c>
      <c r="G13" s="1">
        <f t="shared" si="0"/>
        <v>60</v>
      </c>
    </row>
    <row r="14" spans="1:8" x14ac:dyDescent="0.25">
      <c r="B14" s="45" t="s">
        <v>48</v>
      </c>
      <c r="C14" s="35"/>
      <c r="D14" s="35" t="s">
        <v>16</v>
      </c>
      <c r="E14" s="60">
        <v>140</v>
      </c>
      <c r="F14" s="61">
        <v>2.0499999999999998</v>
      </c>
      <c r="G14" s="61">
        <f t="shared" si="0"/>
        <v>287</v>
      </c>
    </row>
    <row r="15" spans="1:8" x14ac:dyDescent="0.25">
      <c r="B15" s="45" t="s">
        <v>52</v>
      </c>
      <c r="C15" s="35"/>
      <c r="D15" s="35" t="s">
        <v>16</v>
      </c>
      <c r="E15" s="5">
        <v>1</v>
      </c>
      <c r="F15" s="1">
        <v>50</v>
      </c>
      <c r="G15" s="1">
        <f t="shared" si="0"/>
        <v>50</v>
      </c>
    </row>
    <row r="16" spans="1:8" x14ac:dyDescent="0.25">
      <c r="B16" s="45" t="s">
        <v>53</v>
      </c>
      <c r="C16" s="35"/>
      <c r="D16" s="35" t="s">
        <v>16</v>
      </c>
      <c r="E16" s="5">
        <v>2</v>
      </c>
      <c r="F16" s="1">
        <v>335</v>
      </c>
      <c r="G16" s="1">
        <f t="shared" si="0"/>
        <v>670</v>
      </c>
    </row>
    <row r="17" spans="2:8" x14ac:dyDescent="0.25">
      <c r="B17" s="45" t="s">
        <v>63</v>
      </c>
      <c r="C17" s="35"/>
      <c r="D17" s="35" t="s">
        <v>64</v>
      </c>
      <c r="E17" s="5">
        <v>1</v>
      </c>
      <c r="F17" s="47">
        <v>125</v>
      </c>
      <c r="G17" s="1">
        <f t="shared" si="0"/>
        <v>125</v>
      </c>
      <c r="H17" s="45"/>
    </row>
    <row r="18" spans="2:8" x14ac:dyDescent="0.25">
      <c r="B18" s="45" t="s">
        <v>33</v>
      </c>
      <c r="C18" s="35"/>
      <c r="D18" s="35"/>
      <c r="E18" s="5">
        <v>1</v>
      </c>
      <c r="F18" s="1">
        <v>350</v>
      </c>
      <c r="G18" s="1">
        <f>F18*E18</f>
        <v>350</v>
      </c>
      <c r="H18" s="45"/>
    </row>
    <row r="19" spans="2:8" x14ac:dyDescent="0.25">
      <c r="B19" s="49" t="s">
        <v>36</v>
      </c>
      <c r="C19" s="50"/>
      <c r="D19" s="51"/>
      <c r="E19" s="50">
        <v>1</v>
      </c>
      <c r="F19" s="52">
        <v>100</v>
      </c>
      <c r="G19" s="52">
        <f>F19*E19</f>
        <v>100</v>
      </c>
      <c r="H19" s="49"/>
    </row>
    <row r="20" spans="2:8" x14ac:dyDescent="0.25">
      <c r="F20" s="1" t="s">
        <v>4</v>
      </c>
      <c r="G20" s="1">
        <f>SUM(G8:G19)</f>
        <v>1878.8</v>
      </c>
    </row>
    <row r="21" spans="2:8" x14ac:dyDescent="0.25">
      <c r="F21" s="52" t="s">
        <v>14</v>
      </c>
      <c r="G21" s="52">
        <f>G20*0.07</f>
        <v>131.51600000000002</v>
      </c>
      <c r="H21" s="53"/>
    </row>
    <row r="22" spans="2:8" x14ac:dyDescent="0.25">
      <c r="F22" s="54" t="s">
        <v>15</v>
      </c>
      <c r="G22" s="54">
        <f>SUM(G20:G21)</f>
        <v>2010.316</v>
      </c>
    </row>
  </sheetData>
  <mergeCells count="1">
    <mergeCell ref="A7:B7"/>
  </mergeCells>
  <pageMargins left="0.7" right="0.7" top="0.75" bottom="0.75" header="0.3" footer="0.3"/>
  <pageSetup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8941B-23A5-4F53-BC99-BD93CF27BE55}">
  <sheetPr>
    <pageSetUpPr fitToPage="1"/>
  </sheetPr>
  <dimension ref="A1:H17"/>
  <sheetViews>
    <sheetView workbookViewId="0">
      <selection activeCell="P8" sqref="P8"/>
    </sheetView>
  </sheetViews>
  <sheetFormatPr defaultRowHeight="15" x14ac:dyDescent="0.25"/>
  <cols>
    <col min="1" max="1" width="2.7109375" customWidth="1"/>
    <col min="2" max="2" width="27.140625" bestFit="1" customWidth="1"/>
    <col min="3" max="3" width="26.140625" style="5" bestFit="1" customWidth="1"/>
    <col min="4" max="4" width="11.42578125" customWidth="1"/>
    <col min="5" max="5" width="11.42578125" style="5" bestFit="1" customWidth="1"/>
    <col min="6" max="6" width="10.7109375" style="1" customWidth="1"/>
    <col min="7" max="7" width="10.7109375" customWidth="1"/>
    <col min="8" max="8" width="34.28515625" bestFit="1" customWidth="1"/>
  </cols>
  <sheetData>
    <row r="1" spans="1:8" ht="18.75" x14ac:dyDescent="0.3">
      <c r="A1" s="56" t="s">
        <v>66</v>
      </c>
      <c r="B1" s="16"/>
      <c r="C1" s="17"/>
      <c r="D1" s="16"/>
      <c r="E1" s="17"/>
      <c r="F1" s="18"/>
      <c r="G1" s="19"/>
      <c r="H1" s="55" t="s">
        <v>17</v>
      </c>
    </row>
    <row r="2" spans="1:8" x14ac:dyDescent="0.25">
      <c r="A2" s="26" t="s">
        <v>35</v>
      </c>
      <c r="B2" s="6"/>
      <c r="C2" s="7"/>
      <c r="D2" s="6"/>
      <c r="E2" s="7"/>
      <c r="F2" s="8"/>
      <c r="G2" s="9"/>
      <c r="H2" s="58">
        <v>46021</v>
      </c>
    </row>
    <row r="3" spans="1:8" x14ac:dyDescent="0.25">
      <c r="A3" s="6" t="s">
        <v>0</v>
      </c>
      <c r="B3" s="6"/>
      <c r="C3" s="7"/>
      <c r="D3" s="6"/>
      <c r="E3" s="7"/>
      <c r="F3" s="8"/>
      <c r="G3" s="27"/>
      <c r="H3" s="28"/>
    </row>
    <row r="4" spans="1:8" x14ac:dyDescent="0.25">
      <c r="A4" s="6"/>
      <c r="B4" s="6"/>
      <c r="C4" s="7"/>
      <c r="D4" s="6"/>
      <c r="E4" s="7"/>
      <c r="F4" s="8"/>
      <c r="G4" s="27"/>
      <c r="H4" s="28"/>
    </row>
    <row r="5" spans="1:8" x14ac:dyDescent="0.25">
      <c r="A5" s="6" t="s">
        <v>13</v>
      </c>
      <c r="C5" s="7"/>
      <c r="D5" s="6"/>
      <c r="E5" s="6"/>
      <c r="F5" s="6"/>
      <c r="G5" s="7"/>
      <c r="H5" s="6"/>
    </row>
    <row r="6" spans="1:8" x14ac:dyDescent="0.25">
      <c r="A6" s="6"/>
      <c r="B6" s="6"/>
      <c r="C6" s="7"/>
      <c r="D6" s="26"/>
      <c r="E6" s="7"/>
      <c r="F6" s="7"/>
      <c r="G6" s="7"/>
      <c r="H6" s="26"/>
    </row>
    <row r="7" spans="1:8" x14ac:dyDescent="0.25">
      <c r="A7" s="57" t="s">
        <v>1</v>
      </c>
      <c r="B7" s="57"/>
      <c r="C7" s="35" t="s">
        <v>7</v>
      </c>
      <c r="D7" s="35" t="s">
        <v>2</v>
      </c>
      <c r="E7" s="35" t="s">
        <v>5</v>
      </c>
      <c r="F7" s="36" t="s">
        <v>3</v>
      </c>
      <c r="G7" s="37" t="s">
        <v>4</v>
      </c>
      <c r="H7" s="38" t="s">
        <v>12</v>
      </c>
    </row>
    <row r="8" spans="1:8" x14ac:dyDescent="0.25">
      <c r="G8" s="1"/>
    </row>
    <row r="9" spans="1:8" x14ac:dyDescent="0.25">
      <c r="A9" s="44" t="s">
        <v>58</v>
      </c>
      <c r="B9" s="3"/>
      <c r="C9" s="4"/>
      <c r="D9" s="3"/>
      <c r="E9" s="4"/>
      <c r="F9" s="2"/>
      <c r="G9" s="2"/>
      <c r="H9" s="3"/>
    </row>
    <row r="10" spans="1:8" x14ac:dyDescent="0.25">
      <c r="B10" s="45" t="s">
        <v>41</v>
      </c>
      <c r="C10" s="35"/>
      <c r="D10" s="35" t="s">
        <v>16</v>
      </c>
      <c r="E10" s="5">
        <f>(15*8)+(3*12)</f>
        <v>156</v>
      </c>
      <c r="F10" s="1">
        <v>1.35</v>
      </c>
      <c r="G10" s="1">
        <f t="shared" ref="G10:G12" si="0">E10*F10</f>
        <v>210.60000000000002</v>
      </c>
      <c r="H10" t="s">
        <v>68</v>
      </c>
    </row>
    <row r="11" spans="1:8" x14ac:dyDescent="0.25">
      <c r="B11" s="45" t="s">
        <v>47</v>
      </c>
      <c r="C11" s="35"/>
      <c r="D11" s="35" t="s">
        <v>16</v>
      </c>
      <c r="E11" s="5">
        <v>12</v>
      </c>
      <c r="F11" s="62">
        <v>1.35</v>
      </c>
      <c r="G11" s="1">
        <f t="shared" si="0"/>
        <v>16.200000000000003</v>
      </c>
      <c r="H11" t="s">
        <v>69</v>
      </c>
    </row>
    <row r="12" spans="1:8" x14ac:dyDescent="0.25">
      <c r="B12" s="45" t="s">
        <v>67</v>
      </c>
      <c r="C12" s="35"/>
      <c r="D12" s="35" t="s">
        <v>16</v>
      </c>
      <c r="E12" s="5">
        <v>0</v>
      </c>
      <c r="F12" s="1">
        <v>0</v>
      </c>
      <c r="G12" s="1">
        <f t="shared" si="0"/>
        <v>0</v>
      </c>
    </row>
    <row r="13" spans="1:8" x14ac:dyDescent="0.25">
      <c r="B13" s="45" t="s">
        <v>33</v>
      </c>
      <c r="C13" s="35"/>
      <c r="D13" s="35"/>
      <c r="E13" s="5">
        <v>1</v>
      </c>
      <c r="F13" s="1">
        <v>125</v>
      </c>
      <c r="G13" s="1">
        <f>F13*E13</f>
        <v>125</v>
      </c>
      <c r="H13" s="45"/>
    </row>
    <row r="14" spans="1:8" x14ac:dyDescent="0.25">
      <c r="B14" s="49" t="s">
        <v>36</v>
      </c>
      <c r="C14" s="50"/>
      <c r="D14" s="51"/>
      <c r="E14" s="50">
        <v>1</v>
      </c>
      <c r="F14" s="52">
        <v>50</v>
      </c>
      <c r="G14" s="52">
        <f>F14*E14</f>
        <v>50</v>
      </c>
      <c r="H14" s="49"/>
    </row>
    <row r="15" spans="1:8" x14ac:dyDescent="0.25">
      <c r="F15" s="1" t="s">
        <v>4</v>
      </c>
      <c r="G15" s="1">
        <f>SUM(G8:G14)</f>
        <v>401.8</v>
      </c>
    </row>
    <row r="16" spans="1:8" x14ac:dyDescent="0.25">
      <c r="F16" s="52" t="s">
        <v>14</v>
      </c>
      <c r="G16" s="52">
        <f>G15*0.07</f>
        <v>28.126000000000005</v>
      </c>
      <c r="H16" s="53"/>
    </row>
    <row r="17" spans="6:7" x14ac:dyDescent="0.25">
      <c r="F17" s="54" t="s">
        <v>15</v>
      </c>
      <c r="G17" s="54">
        <f>SUM(G15:G16)</f>
        <v>429.92600000000004</v>
      </c>
    </row>
  </sheetData>
  <mergeCells count="1">
    <mergeCell ref="A7:B7"/>
  </mergeCells>
  <pageMargins left="0.7" right="0.7" top="0.75" bottom="0.75" header="0.3" footer="0.3"/>
  <pageSetup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9393A-EE31-480C-B03E-8C55269152F2}">
  <sheetPr>
    <pageSetUpPr fitToPage="1"/>
  </sheetPr>
  <dimension ref="A1:H17"/>
  <sheetViews>
    <sheetView workbookViewId="0">
      <selection activeCell="E17" sqref="E17"/>
    </sheetView>
  </sheetViews>
  <sheetFormatPr defaultRowHeight="15" x14ac:dyDescent="0.25"/>
  <cols>
    <col min="1" max="1" width="2.7109375" customWidth="1"/>
    <col min="2" max="2" width="27.140625" bestFit="1" customWidth="1"/>
    <col min="3" max="3" width="26.140625" style="5" bestFit="1" customWidth="1"/>
    <col min="4" max="4" width="11.42578125" customWidth="1"/>
    <col min="5" max="5" width="11.42578125" style="5" bestFit="1" customWidth="1"/>
    <col min="6" max="6" width="10.7109375" style="1" customWidth="1"/>
    <col min="7" max="7" width="10.7109375" customWidth="1"/>
    <col min="8" max="8" width="34.28515625" bestFit="1" customWidth="1"/>
  </cols>
  <sheetData>
    <row r="1" spans="1:8" ht="18.75" x14ac:dyDescent="0.3">
      <c r="A1" s="56" t="s">
        <v>70</v>
      </c>
      <c r="B1" s="16"/>
      <c r="C1" s="17"/>
      <c r="D1" s="16"/>
      <c r="E1" s="17"/>
      <c r="F1" s="18"/>
      <c r="G1" s="19"/>
      <c r="H1" s="55" t="s">
        <v>17</v>
      </c>
    </row>
    <row r="2" spans="1:8" x14ac:dyDescent="0.25">
      <c r="A2" s="26" t="s">
        <v>35</v>
      </c>
      <c r="B2" s="6"/>
      <c r="C2" s="7"/>
      <c r="D2" s="6"/>
      <c r="E2" s="7"/>
      <c r="F2" s="8"/>
      <c r="G2" s="9"/>
      <c r="H2" s="58">
        <v>46021</v>
      </c>
    </row>
    <row r="3" spans="1:8" x14ac:dyDescent="0.25">
      <c r="A3" s="6" t="s">
        <v>0</v>
      </c>
      <c r="B3" s="6"/>
      <c r="C3" s="7"/>
      <c r="D3" s="6"/>
      <c r="E3" s="7"/>
      <c r="F3" s="8"/>
      <c r="G3" s="27"/>
      <c r="H3" s="28"/>
    </row>
    <row r="4" spans="1:8" x14ac:dyDescent="0.25">
      <c r="A4" s="6"/>
      <c r="B4" s="6"/>
      <c r="C4" s="7"/>
      <c r="D4" s="6"/>
      <c r="E4" s="7"/>
      <c r="F4" s="8"/>
      <c r="G4" s="27"/>
      <c r="H4" s="28"/>
    </row>
    <row r="5" spans="1:8" x14ac:dyDescent="0.25">
      <c r="A5" s="6" t="s">
        <v>13</v>
      </c>
      <c r="C5" s="7"/>
      <c r="D5" s="6"/>
      <c r="E5" s="6"/>
      <c r="F5" s="6"/>
      <c r="G5" s="7"/>
      <c r="H5" s="6"/>
    </row>
    <row r="6" spans="1:8" x14ac:dyDescent="0.25">
      <c r="A6" s="6"/>
      <c r="B6" s="6"/>
      <c r="C6" s="7"/>
      <c r="D6" s="26"/>
      <c r="E6" s="7"/>
      <c r="F6" s="7"/>
      <c r="G6" s="7"/>
      <c r="H6" s="26"/>
    </row>
    <row r="7" spans="1:8" x14ac:dyDescent="0.25">
      <c r="A7" s="57" t="s">
        <v>1</v>
      </c>
      <c r="B7" s="57"/>
      <c r="C7" s="35" t="s">
        <v>7</v>
      </c>
      <c r="D7" s="35" t="s">
        <v>2</v>
      </c>
      <c r="E7" s="35" t="s">
        <v>5</v>
      </c>
      <c r="F7" s="36" t="s">
        <v>3</v>
      </c>
      <c r="G7" s="37" t="s">
        <v>4</v>
      </c>
      <c r="H7" s="38" t="s">
        <v>12</v>
      </c>
    </row>
    <row r="8" spans="1:8" x14ac:dyDescent="0.25">
      <c r="G8" s="1"/>
    </row>
    <row r="9" spans="1:8" x14ac:dyDescent="0.25">
      <c r="A9" s="44" t="s">
        <v>58</v>
      </c>
      <c r="B9" s="3"/>
      <c r="C9" s="4"/>
      <c r="D9" s="3"/>
      <c r="E9" s="4"/>
      <c r="F9" s="2"/>
      <c r="G9" s="2"/>
      <c r="H9" s="3"/>
    </row>
    <row r="10" spans="1:8" x14ac:dyDescent="0.25">
      <c r="B10" s="45" t="s">
        <v>41</v>
      </c>
      <c r="C10" s="35"/>
      <c r="D10" s="35" t="s">
        <v>16</v>
      </c>
      <c r="E10" s="5">
        <f>(20*8)+(20*10)</f>
        <v>360</v>
      </c>
      <c r="F10" s="1">
        <v>1.35</v>
      </c>
      <c r="G10" s="1">
        <f t="shared" ref="G10:G11" si="0">E10*F10</f>
        <v>486.00000000000006</v>
      </c>
      <c r="H10" t="s">
        <v>72</v>
      </c>
    </row>
    <row r="11" spans="1:8" x14ac:dyDescent="0.25">
      <c r="B11" s="45" t="s">
        <v>61</v>
      </c>
      <c r="C11" s="35"/>
      <c r="D11" s="35" t="s">
        <v>16</v>
      </c>
      <c r="E11" s="5">
        <f>(4*8)+(2*10)+(1*12)</f>
        <v>64</v>
      </c>
      <c r="F11" s="1">
        <v>1.35</v>
      </c>
      <c r="G11" s="1">
        <f t="shared" si="0"/>
        <v>86.4</v>
      </c>
      <c r="H11" t="s">
        <v>71</v>
      </c>
    </row>
    <row r="12" spans="1:8" x14ac:dyDescent="0.25">
      <c r="B12" s="45"/>
      <c r="C12" s="35"/>
      <c r="D12" s="35"/>
      <c r="G12" s="1"/>
    </row>
    <row r="13" spans="1:8" x14ac:dyDescent="0.25">
      <c r="B13" s="45" t="s">
        <v>33</v>
      </c>
      <c r="C13" s="35"/>
      <c r="D13" s="35"/>
      <c r="E13" s="5">
        <v>1</v>
      </c>
      <c r="F13" s="1">
        <v>275</v>
      </c>
      <c r="G13" s="1">
        <f>F13*E13</f>
        <v>275</v>
      </c>
      <c r="H13" s="45"/>
    </row>
    <row r="14" spans="1:8" x14ac:dyDescent="0.25">
      <c r="B14" s="49" t="s">
        <v>36</v>
      </c>
      <c r="C14" s="50"/>
      <c r="D14" s="51"/>
      <c r="E14" s="50">
        <v>1</v>
      </c>
      <c r="F14" s="52">
        <v>100</v>
      </c>
      <c r="G14" s="52">
        <f>F14*E14</f>
        <v>100</v>
      </c>
      <c r="H14" s="49"/>
    </row>
    <row r="15" spans="1:8" x14ac:dyDescent="0.25">
      <c r="F15" s="1" t="s">
        <v>4</v>
      </c>
      <c r="G15" s="1">
        <f>SUM(G10:G14)</f>
        <v>947.40000000000009</v>
      </c>
    </row>
    <row r="16" spans="1:8" x14ac:dyDescent="0.25">
      <c r="F16" s="52" t="s">
        <v>14</v>
      </c>
      <c r="G16" s="52">
        <f>G15*0.07</f>
        <v>66.318000000000012</v>
      </c>
      <c r="H16" s="53"/>
    </row>
    <row r="17" spans="6:7" x14ac:dyDescent="0.25">
      <c r="F17" s="54" t="s">
        <v>15</v>
      </c>
      <c r="G17" s="54">
        <f>SUM(G15:G16)</f>
        <v>1013.7180000000001</v>
      </c>
    </row>
  </sheetData>
  <mergeCells count="1">
    <mergeCell ref="A7:B7"/>
  </mergeCells>
  <pageMargins left="0.7" right="0.7" top="0.75" bottom="0.75" header="0.3" footer="0.3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Primary Suite &amp; Den</vt:lpstr>
      <vt:lpstr>Kitchen &amp; Dining</vt:lpstr>
      <vt:lpstr>Foyer</vt:lpstr>
      <vt:lpstr>Balcony Wall</vt:lpstr>
      <vt:lpstr>Great Room</vt:lpstr>
      <vt:lpstr>'Primary Suite &amp; Den'!Print_Area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 Kirby</dc:creator>
  <cp:lastModifiedBy>Madisyn McClemons</cp:lastModifiedBy>
  <cp:lastPrinted>2025-12-30T15:01:28Z</cp:lastPrinted>
  <dcterms:created xsi:type="dcterms:W3CDTF">2016-12-15T21:08:52Z</dcterms:created>
  <dcterms:modified xsi:type="dcterms:W3CDTF">2025-12-30T15:03:07Z</dcterms:modified>
</cp:coreProperties>
</file>