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5 Projects\2-2513 - Wood Residence\13 Pay App - Job Cost\Pay App #1\"/>
    </mc:Choice>
  </mc:AlternateContent>
  <xr:revisionPtr revIDLastSave="0" documentId="13_ncr:1_{0A797D74-4E4C-4EED-8EDC-9B3EC0D44FF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A" sheetId="1" r:id="rId1"/>
    <sheet name="B" sheetId="2" r:id="rId2"/>
    <sheet name="LABOR JTD 3.7.2026" sheetId="3" r:id="rId3"/>
  </sheets>
  <definedNames>
    <definedName name="_xlnm.Print_Area" localSheetId="0">A!$A$1:$M$42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4" i="2" l="1"/>
  <c r="G18" i="2"/>
  <c r="G17" i="2"/>
  <c r="G21" i="2"/>
  <c r="D90" i="2" l="1"/>
  <c r="G93" i="2"/>
  <c r="F21" i="3"/>
  <c r="I21" i="3" s="1"/>
  <c r="F12" i="3"/>
  <c r="I12" i="3" s="1"/>
  <c r="F14" i="3"/>
  <c r="I14" i="3" s="1"/>
  <c r="D18" i="3"/>
  <c r="F16" i="3"/>
  <c r="I16" i="3" s="1"/>
  <c r="C18" i="3"/>
  <c r="K89" i="2"/>
  <c r="F89" i="2"/>
  <c r="C90" i="2"/>
  <c r="K74" i="2"/>
  <c r="J74" i="2"/>
  <c r="F74" i="2"/>
  <c r="K70" i="2"/>
  <c r="J70" i="2"/>
  <c r="F70" i="2"/>
  <c r="K56" i="2"/>
  <c r="J56" i="2"/>
  <c r="F56" i="2"/>
  <c r="K28" i="2"/>
  <c r="J28" i="2"/>
  <c r="F28" i="2"/>
  <c r="K26" i="2"/>
  <c r="J26" i="2"/>
  <c r="F26" i="2"/>
  <c r="W93" i="2"/>
  <c r="H34" i="3"/>
  <c r="D34" i="3"/>
  <c r="C34" i="3"/>
  <c r="F33" i="3"/>
  <c r="I33" i="3" s="1"/>
  <c r="H30" i="3"/>
  <c r="D30" i="3"/>
  <c r="C30" i="3"/>
  <c r="F29" i="3"/>
  <c r="F30" i="3" s="1"/>
  <c r="H26" i="3"/>
  <c r="D26" i="3"/>
  <c r="C26" i="3"/>
  <c r="F25" i="3"/>
  <c r="I25" i="3" s="1"/>
  <c r="H23" i="3"/>
  <c r="H18" i="3"/>
  <c r="D23" i="3"/>
  <c r="C23" i="3"/>
  <c r="F8" i="3"/>
  <c r="F9" i="3"/>
  <c r="F10" i="3"/>
  <c r="I10" i="3" s="1"/>
  <c r="F11" i="3"/>
  <c r="I11" i="3" s="1"/>
  <c r="F7" i="3"/>
  <c r="I7" i="3" s="1"/>
  <c r="K88" i="2"/>
  <c r="K90" i="2"/>
  <c r="K86" i="2"/>
  <c r="K84" i="2"/>
  <c r="K81" i="2"/>
  <c r="K82" i="2"/>
  <c r="K80" i="2"/>
  <c r="K78" i="2"/>
  <c r="K77" i="2"/>
  <c r="K75" i="2"/>
  <c r="K73" i="2"/>
  <c r="K68" i="2"/>
  <c r="K66" i="2"/>
  <c r="K65" i="2"/>
  <c r="K60" i="2"/>
  <c r="K61" i="2"/>
  <c r="K62" i="2"/>
  <c r="K63" i="2"/>
  <c r="K59" i="2"/>
  <c r="K49" i="2"/>
  <c r="K50" i="2"/>
  <c r="K51" i="2"/>
  <c r="K52" i="2"/>
  <c r="K53" i="2"/>
  <c r="K54" i="2"/>
  <c r="K55" i="2"/>
  <c r="K57" i="2"/>
  <c r="K47" i="2"/>
  <c r="K43" i="2"/>
  <c r="K44" i="2"/>
  <c r="K45" i="2"/>
  <c r="K42" i="2"/>
  <c r="K40" i="2"/>
  <c r="K39" i="2"/>
  <c r="K35" i="2"/>
  <c r="K36" i="2"/>
  <c r="K37" i="2"/>
  <c r="K34" i="2"/>
  <c r="K32" i="2"/>
  <c r="K30" i="2"/>
  <c r="K14" i="2"/>
  <c r="K15" i="2"/>
  <c r="K16" i="2"/>
  <c r="K17" i="2"/>
  <c r="K18" i="2"/>
  <c r="K19" i="2"/>
  <c r="K20" i="2"/>
  <c r="K21" i="2"/>
  <c r="K22" i="2"/>
  <c r="K23" i="2"/>
  <c r="K24" i="2"/>
  <c r="K25" i="2"/>
  <c r="K13" i="2"/>
  <c r="L93" i="2"/>
  <c r="M93" i="2"/>
  <c r="N93" i="2"/>
  <c r="O93" i="2"/>
  <c r="P93" i="2"/>
  <c r="Q93" i="2"/>
  <c r="R93" i="2"/>
  <c r="S93" i="2"/>
  <c r="T93" i="2"/>
  <c r="U93" i="2"/>
  <c r="V93" i="2"/>
  <c r="X56" i="2" l="1"/>
  <c r="X74" i="2"/>
  <c r="X70" i="2"/>
  <c r="X28" i="2"/>
  <c r="X26" i="2"/>
  <c r="I8" i="3"/>
  <c r="F23" i="3"/>
  <c r="F34" i="3"/>
  <c r="F18" i="3"/>
  <c r="F26" i="3"/>
  <c r="I29" i="3"/>
  <c r="I9" i="3"/>
  <c r="F29" i="1" l="1"/>
  <c r="I93" i="2" l="1"/>
  <c r="H93" i="2"/>
  <c r="C93" i="2"/>
  <c r="M11" i="1" s="1"/>
  <c r="K93" i="2"/>
  <c r="M14" i="1" s="1"/>
  <c r="F88" i="2"/>
  <c r="X88" i="2" s="1"/>
  <c r="J86" i="2"/>
  <c r="F86" i="2"/>
  <c r="J84" i="2"/>
  <c r="F84" i="2"/>
  <c r="J82" i="2"/>
  <c r="F82" i="2"/>
  <c r="J81" i="2"/>
  <c r="F81" i="2"/>
  <c r="J80" i="2"/>
  <c r="F80" i="2"/>
  <c r="J78" i="2"/>
  <c r="F78" i="2"/>
  <c r="J77" i="2"/>
  <c r="F77" i="2"/>
  <c r="J75" i="2"/>
  <c r="F75" i="2"/>
  <c r="J73" i="2"/>
  <c r="F73" i="2"/>
  <c r="J68" i="2"/>
  <c r="F68" i="2"/>
  <c r="J66" i="2"/>
  <c r="F66" i="2"/>
  <c r="J65" i="2"/>
  <c r="F65" i="2"/>
  <c r="J63" i="2"/>
  <c r="F63" i="2"/>
  <c r="J62" i="2"/>
  <c r="F62" i="2"/>
  <c r="J61" i="2"/>
  <c r="F61" i="2"/>
  <c r="J60" i="2"/>
  <c r="F60" i="2"/>
  <c r="J59" i="2"/>
  <c r="F59" i="2"/>
  <c r="J57" i="2"/>
  <c r="F57" i="2"/>
  <c r="J55" i="2"/>
  <c r="F55" i="2"/>
  <c r="J54" i="2"/>
  <c r="F54" i="2"/>
  <c r="J53" i="2"/>
  <c r="F53" i="2"/>
  <c r="J52" i="2"/>
  <c r="F52" i="2"/>
  <c r="J51" i="2"/>
  <c r="F51" i="2"/>
  <c r="J50" i="2"/>
  <c r="F50" i="2"/>
  <c r="J49" i="2"/>
  <c r="F49" i="2"/>
  <c r="J47" i="2"/>
  <c r="F47" i="2"/>
  <c r="J45" i="2"/>
  <c r="F45" i="2"/>
  <c r="J44" i="2"/>
  <c r="F44" i="2"/>
  <c r="J43" i="2"/>
  <c r="F43" i="2"/>
  <c r="J42" i="2"/>
  <c r="F42" i="2"/>
  <c r="J40" i="2"/>
  <c r="F40" i="2"/>
  <c r="J39" i="2"/>
  <c r="F39" i="2"/>
  <c r="J37" i="2"/>
  <c r="F37" i="2"/>
  <c r="J36" i="2"/>
  <c r="F36" i="2"/>
  <c r="J35" i="2"/>
  <c r="F35" i="2"/>
  <c r="J34" i="2"/>
  <c r="F34" i="2"/>
  <c r="J32" i="2"/>
  <c r="F32" i="2"/>
  <c r="J30" i="2"/>
  <c r="F30" i="2"/>
  <c r="J25" i="2"/>
  <c r="F25" i="2"/>
  <c r="J24" i="2"/>
  <c r="F24" i="2"/>
  <c r="J23" i="2"/>
  <c r="F23" i="2"/>
  <c r="J22" i="2"/>
  <c r="F22" i="2"/>
  <c r="J21" i="2"/>
  <c r="F21" i="2"/>
  <c r="J20" i="2"/>
  <c r="F20" i="2"/>
  <c r="J19" i="2"/>
  <c r="F19" i="2"/>
  <c r="J18" i="2"/>
  <c r="F18" i="2"/>
  <c r="J17" i="2"/>
  <c r="F17" i="2"/>
  <c r="J16" i="2"/>
  <c r="F16" i="2"/>
  <c r="J15" i="2"/>
  <c r="F15" i="2"/>
  <c r="J14" i="2"/>
  <c r="F14" i="2"/>
  <c r="J13" i="2"/>
  <c r="F13" i="2"/>
  <c r="E29" i="1"/>
  <c r="F31" i="1" s="1"/>
  <c r="C5" i="1"/>
  <c r="F90" i="2" l="1"/>
  <c r="F93" i="2" s="1"/>
  <c r="J90" i="2"/>
  <c r="X14" i="2"/>
  <c r="X20" i="2"/>
  <c r="X15" i="2"/>
  <c r="X21" i="2"/>
  <c r="X17" i="2"/>
  <c r="X23" i="2"/>
  <c r="X30" i="2"/>
  <c r="X36" i="2"/>
  <c r="X51" i="2"/>
  <c r="X59" i="2"/>
  <c r="X63" i="2"/>
  <c r="X77" i="2"/>
  <c r="X86" i="2"/>
  <c r="X19" i="2"/>
  <c r="X25" i="2"/>
  <c r="X32" i="2"/>
  <c r="X35" i="2"/>
  <c r="X39" i="2"/>
  <c r="X45" i="2"/>
  <c r="X53" i="2"/>
  <c r="X60" i="2"/>
  <c r="X66" i="2"/>
  <c r="X80" i="2"/>
  <c r="X16" i="2"/>
  <c r="X22" i="2"/>
  <c r="X34" i="2"/>
  <c r="X43" i="2"/>
  <c r="X50" i="2"/>
  <c r="X57" i="2"/>
  <c r="X62" i="2"/>
  <c r="X75" i="2"/>
  <c r="X84" i="2"/>
  <c r="D93" i="2"/>
  <c r="X18" i="2"/>
  <c r="X24" i="2"/>
  <c r="X37" i="2"/>
  <c r="X44" i="2"/>
  <c r="X52" i="2"/>
  <c r="X65" i="2"/>
  <c r="X78" i="2"/>
  <c r="X40" i="2"/>
  <c r="X47" i="2"/>
  <c r="X54" i="2"/>
  <c r="X61" i="2"/>
  <c r="X68" i="2"/>
  <c r="X81" i="2"/>
  <c r="X42" i="2"/>
  <c r="X49" i="2"/>
  <c r="X55" i="2"/>
  <c r="X73" i="2"/>
  <c r="X82" i="2"/>
  <c r="X13" i="2"/>
  <c r="X90" i="2" l="1"/>
  <c r="X93" i="2" s="1"/>
  <c r="J93" i="2"/>
  <c r="M16" i="1" s="1"/>
  <c r="M12" i="1"/>
  <c r="M13" i="1" s="1"/>
  <c r="M18" i="1" l="1"/>
</calcChain>
</file>

<file path=xl/sharedStrings.xml><?xml version="1.0" encoding="utf-8"?>
<sst xmlns="http://schemas.openxmlformats.org/spreadsheetml/2006/main" count="307" uniqueCount="277">
  <si>
    <t>TO (OWNER):</t>
  </si>
  <si>
    <t>PROJECT:</t>
  </si>
  <si>
    <t>FROM (CONTRACTOR):</t>
  </si>
  <si>
    <t>CONTRACT FOR:</t>
  </si>
  <si>
    <t>CONTRACTOR'S APPLICATION FOR PAYMENT</t>
  </si>
  <si>
    <t>CHANGE ORDER SUMMARY</t>
  </si>
  <si>
    <t>Application is made for Payment, as shown below, in connection with the Contract Continuation Sheet, B, is attached.</t>
  </si>
  <si>
    <t>Number</t>
  </si>
  <si>
    <t>Description</t>
  </si>
  <si>
    <t>Value</t>
  </si>
  <si>
    <t>ORIGINAL CONTRACT SUM</t>
  </si>
  <si>
    <t>NET CHANGE BY CHANGE ORDERS</t>
  </si>
  <si>
    <t>CONTRACT SUM TO DATE</t>
  </si>
  <si>
    <t>TV's</t>
  </si>
  <si>
    <t>CURRENT PAYMENT DUE</t>
  </si>
  <si>
    <t>BALANCE TO FINISH, INCLUDING FEE</t>
  </si>
  <si>
    <t>TOTAL</t>
  </si>
  <si>
    <t>APPLICATION NUMBER:</t>
  </si>
  <si>
    <t>APPLICATION DATE:</t>
  </si>
  <si>
    <t>A</t>
  </si>
  <si>
    <t>B</t>
  </si>
  <si>
    <t>C</t>
  </si>
  <si>
    <t>D</t>
  </si>
  <si>
    <t>E</t>
  </si>
  <si>
    <t>F</t>
  </si>
  <si>
    <t>G</t>
  </si>
  <si>
    <t>H</t>
  </si>
  <si>
    <t>ITEM</t>
  </si>
  <si>
    <t>DESCRIPTION OF WORK</t>
  </si>
  <si>
    <t>ORIGINAL</t>
  </si>
  <si>
    <t>CHANGE</t>
  </si>
  <si>
    <t>CURRENT</t>
  </si>
  <si>
    <t>ACCRUAL</t>
  </si>
  <si>
    <t xml:space="preserve">TOTAL </t>
  </si>
  <si>
    <t>NO</t>
  </si>
  <si>
    <t>SCHEDULED</t>
  </si>
  <si>
    <t>ORDER</t>
  </si>
  <si>
    <t>INVOICED</t>
  </si>
  <si>
    <t>AMOUNT</t>
  </si>
  <si>
    <t>DESCRIPTION</t>
  </si>
  <si>
    <t>COMPLETED</t>
  </si>
  <si>
    <t>PREVIOUS</t>
  </si>
  <si>
    <t>VALUE</t>
  </si>
  <si>
    <t>THIS PERIOD</t>
  </si>
  <si>
    <t>COST</t>
  </si>
  <si>
    <t>01-000</t>
  </si>
  <si>
    <t>General Requirements</t>
  </si>
  <si>
    <t>01-120</t>
  </si>
  <si>
    <t>Superintendent</t>
  </si>
  <si>
    <t>01-170</t>
  </si>
  <si>
    <t>Travel/Pickup/Delivery</t>
  </si>
  <si>
    <t>01-205</t>
  </si>
  <si>
    <t>MUD Fees</t>
  </si>
  <si>
    <t>01-214</t>
  </si>
  <si>
    <t>Permits</t>
  </si>
  <si>
    <t>01-230</t>
  </si>
  <si>
    <t>Builder's Risk</t>
  </si>
  <si>
    <t>01-235</t>
  </si>
  <si>
    <t>General Liability</t>
  </si>
  <si>
    <t>01-253</t>
  </si>
  <si>
    <t>Safety Supplies</t>
  </si>
  <si>
    <t>01-501</t>
  </si>
  <si>
    <t>Temporary Utilities &amp; Toilets</t>
  </si>
  <si>
    <t>01-531</t>
  </si>
  <si>
    <t>Technology</t>
  </si>
  <si>
    <t>01-560</t>
  </si>
  <si>
    <t>Temporary Barries/Enclosures</t>
  </si>
  <si>
    <t>01-740</t>
  </si>
  <si>
    <t>Cleaning &amp; Waste Management</t>
  </si>
  <si>
    <t>01-810</t>
  </si>
  <si>
    <t>Warranties</t>
  </si>
  <si>
    <t>01-830</t>
  </si>
  <si>
    <t>Small Tools/Supplies/Rental</t>
  </si>
  <si>
    <t>02-000</t>
  </si>
  <si>
    <t>Existing Conditions</t>
  </si>
  <si>
    <t>04-000</t>
  </si>
  <si>
    <t>Masonry</t>
  </si>
  <si>
    <t>04-210</t>
  </si>
  <si>
    <t>05-000</t>
  </si>
  <si>
    <t>Metal</t>
  </si>
  <si>
    <t>05-120</t>
  </si>
  <si>
    <t>Structural Steel - Material</t>
  </si>
  <si>
    <t>06-000</t>
  </si>
  <si>
    <t>Carpentry</t>
  </si>
  <si>
    <t>06-110</t>
  </si>
  <si>
    <t>Wood Framing</t>
  </si>
  <si>
    <t>06-380</t>
  </si>
  <si>
    <t>06-460</t>
  </si>
  <si>
    <t>06-612</t>
  </si>
  <si>
    <t>07-000</t>
  </si>
  <si>
    <t>Moisture/Thermal Protection</t>
  </si>
  <si>
    <t>07-130</t>
  </si>
  <si>
    <t>Waterproofing</t>
  </si>
  <si>
    <t>07-210</t>
  </si>
  <si>
    <t>Insulation</t>
  </si>
  <si>
    <t>08-000</t>
  </si>
  <si>
    <t>Doors/Windows/Glazing</t>
  </si>
  <si>
    <t>08-140</t>
  </si>
  <si>
    <t>Interior Wood Doors</t>
  </si>
  <si>
    <t>08-178</t>
  </si>
  <si>
    <t>Front Door</t>
  </si>
  <si>
    <t>08-500</t>
  </si>
  <si>
    <t>08-817</t>
  </si>
  <si>
    <t>Mirrors/Glass Inserts</t>
  </si>
  <si>
    <t>09-000</t>
  </si>
  <si>
    <t>Finishes</t>
  </si>
  <si>
    <t>09-200</t>
  </si>
  <si>
    <t>Drywall</t>
  </si>
  <si>
    <t>Floor Tile</t>
  </si>
  <si>
    <t>Tile Backsplash</t>
  </si>
  <si>
    <t>Wall Tile/Columns</t>
  </si>
  <si>
    <t>Shower/Tub Tile</t>
  </si>
  <si>
    <t>09-640</t>
  </si>
  <si>
    <t>Wood Flooring</t>
  </si>
  <si>
    <t>09-672</t>
  </si>
  <si>
    <t>Epoxy Flooring</t>
  </si>
  <si>
    <t>09-680</t>
  </si>
  <si>
    <t>Carpeting</t>
  </si>
  <si>
    <t>09-910</t>
  </si>
  <si>
    <t>Painting</t>
  </si>
  <si>
    <t>10-000</t>
  </si>
  <si>
    <t>Specialties</t>
  </si>
  <si>
    <t>10-050</t>
  </si>
  <si>
    <t>Finish Hardware Allowance</t>
  </si>
  <si>
    <t>10-310</t>
  </si>
  <si>
    <t>Fireplaces</t>
  </si>
  <si>
    <t>10-314</t>
  </si>
  <si>
    <t>10-562</t>
  </si>
  <si>
    <t>Storage Shelving</t>
  </si>
  <si>
    <t>10-572</t>
  </si>
  <si>
    <t>11-000</t>
  </si>
  <si>
    <t>Architectural Equipment</t>
  </si>
  <si>
    <t>11-302</t>
  </si>
  <si>
    <t>11-520</t>
  </si>
  <si>
    <t>12-000</t>
  </si>
  <si>
    <t>Furnishings</t>
  </si>
  <si>
    <t>12-250</t>
  </si>
  <si>
    <t>Motorized Shades</t>
  </si>
  <si>
    <t>13-000</t>
  </si>
  <si>
    <t>Special Construction</t>
  </si>
  <si>
    <t>14-000</t>
  </si>
  <si>
    <t>Conveying Systems</t>
  </si>
  <si>
    <t>22-000</t>
  </si>
  <si>
    <t>Plumbing</t>
  </si>
  <si>
    <t>22-050</t>
  </si>
  <si>
    <t>22-400</t>
  </si>
  <si>
    <t>Plumbing Fixtures</t>
  </si>
  <si>
    <t>23-000</t>
  </si>
  <si>
    <t>HVAC</t>
  </si>
  <si>
    <t>23-050</t>
  </si>
  <si>
    <t>23-400</t>
  </si>
  <si>
    <t>Duct Cleaning</t>
  </si>
  <si>
    <t>26-000</t>
  </si>
  <si>
    <t>Electrical</t>
  </si>
  <si>
    <t>26-050</t>
  </si>
  <si>
    <t>26-505</t>
  </si>
  <si>
    <t>Light Fixtures Allowance</t>
  </si>
  <si>
    <t>26-570</t>
  </si>
  <si>
    <t>Lighting Control System</t>
  </si>
  <si>
    <t>27-000</t>
  </si>
  <si>
    <t>Communications</t>
  </si>
  <si>
    <t>27-410</t>
  </si>
  <si>
    <t>28-000</t>
  </si>
  <si>
    <t>Electronic Safety &amp; Security</t>
  </si>
  <si>
    <t>28-070</t>
  </si>
  <si>
    <t>Security System Allowance</t>
  </si>
  <si>
    <t>50-050</t>
  </si>
  <si>
    <t>Contingency</t>
  </si>
  <si>
    <t>Contractor's Fee</t>
  </si>
  <si>
    <t>TOTALS</t>
  </si>
  <si>
    <t>BALANCE</t>
  </si>
  <si>
    <t>TO FINISH</t>
  </si>
  <si>
    <t>APPLICATION NO.:</t>
  </si>
  <si>
    <t>CHANGES APPROVED PREVIOUS</t>
  </si>
  <si>
    <t>CHANGES APPROVED THIS PERIOD</t>
  </si>
  <si>
    <t>PAYMENT DUE DATE:</t>
  </si>
  <si>
    <t>CONTRACT CONTINUATION SHEET B</t>
  </si>
  <si>
    <t>MCNEIL</t>
  </si>
  <si>
    <t>MCNEIL TEAM</t>
  </si>
  <si>
    <t>Pay App #1</t>
  </si>
  <si>
    <t>Pay App #2</t>
  </si>
  <si>
    <t>Pay App #3</t>
  </si>
  <si>
    <t>Pay App #4</t>
  </si>
  <si>
    <t>Pay App #5</t>
  </si>
  <si>
    <t>Pay App #6</t>
  </si>
  <si>
    <t>Pay App #7</t>
  </si>
  <si>
    <t>Pay App #8</t>
  </si>
  <si>
    <t>Pay App #9</t>
  </si>
  <si>
    <t>Pay App #10</t>
  </si>
  <si>
    <t>Pay App #11</t>
  </si>
  <si>
    <t>Pay App #12</t>
  </si>
  <si>
    <t>Cost Code</t>
  </si>
  <si>
    <t>Billable Hours</t>
  </si>
  <si>
    <t xml:space="preserve">   01-000</t>
  </si>
  <si>
    <t xml:space="preserve">   01-117</t>
  </si>
  <si>
    <t xml:space="preserve">   01-120</t>
  </si>
  <si>
    <t xml:space="preserve">   01-125</t>
  </si>
  <si>
    <t xml:space="preserve">   01-130</t>
  </si>
  <si>
    <t xml:space="preserve">   01-140</t>
  </si>
  <si>
    <t xml:space="preserve">   01-170</t>
  </si>
  <si>
    <t xml:space="preserve">   01-560</t>
  </si>
  <si>
    <t xml:space="preserve">   01-740</t>
  </si>
  <si>
    <t xml:space="preserve">GENERAL REQUIREMENTS   </t>
  </si>
  <si>
    <t xml:space="preserve">Project Engineer Intern   </t>
  </si>
  <si>
    <t xml:space="preserve">Superintendent   </t>
  </si>
  <si>
    <t xml:space="preserve">Assistant Superintendent   </t>
  </si>
  <si>
    <t xml:space="preserve">Project Manager   </t>
  </si>
  <si>
    <t xml:space="preserve">Estimator   </t>
  </si>
  <si>
    <t xml:space="preserve">Travel/Pickup/Deliveries   </t>
  </si>
  <si>
    <t xml:space="preserve">Temp Barriers/Enclosures   </t>
  </si>
  <si>
    <t xml:space="preserve">Cleaning &amp; Waste Management   </t>
  </si>
  <si>
    <t>00-0000</t>
  </si>
  <si>
    <t>PHASE</t>
  </si>
  <si>
    <t>JTD Total Labor Hours</t>
  </si>
  <si>
    <t>Total Billable Cost</t>
  </si>
  <si>
    <t>Job Cost Report Total</t>
  </si>
  <si>
    <t xml:space="preserve">Billing Difference </t>
  </si>
  <si>
    <t>JTD Labor</t>
  </si>
  <si>
    <t>TOTAL BILLED TO DATE</t>
  </si>
  <si>
    <t>Billing Rate</t>
  </si>
  <si>
    <t>Wood Residence</t>
  </si>
  <si>
    <t>2-2513</t>
  </si>
  <si>
    <t>02-0000</t>
  </si>
  <si>
    <t>02-010</t>
  </si>
  <si>
    <t>Demolition</t>
  </si>
  <si>
    <t>EXISTING CONDITIONS</t>
  </si>
  <si>
    <t>Phil &amp; Michelle Wood</t>
  </si>
  <si>
    <t>McNeil Company</t>
  </si>
  <si>
    <t>01-840</t>
  </si>
  <si>
    <t>Punchlist</t>
  </si>
  <si>
    <t>Brick Masonry (repair)</t>
  </si>
  <si>
    <t>Cabinetry Allowance</t>
  </si>
  <si>
    <t>Wood Interior Trim</t>
  </si>
  <si>
    <t>Countertop Allowance</t>
  </si>
  <si>
    <t>Windows - existing</t>
  </si>
  <si>
    <t>09-300</t>
  </si>
  <si>
    <t>Tile</t>
  </si>
  <si>
    <t>09-720</t>
  </si>
  <si>
    <t>Wall Coverings/Faux Finishing</t>
  </si>
  <si>
    <t>Closet Allowance</t>
  </si>
  <si>
    <t>Fireplace Facings Allowance</t>
  </si>
  <si>
    <t>Residential Appliance Allowance</t>
  </si>
  <si>
    <t>13-174</t>
  </si>
  <si>
    <t>Sauna</t>
  </si>
  <si>
    <t>22-322</t>
  </si>
  <si>
    <t>Water Filtration System</t>
  </si>
  <si>
    <t>Arch/Engr Fees (Separate Agreement)</t>
  </si>
  <si>
    <t>from 18-030</t>
  </si>
  <si>
    <t>accrue for Peitzmeier invoice</t>
  </si>
  <si>
    <t>accrue for 1 week for Klassen @ $75/hr</t>
  </si>
  <si>
    <t>AV Systems/Structured Wire Allow.</t>
  </si>
  <si>
    <t>Renovate LL bathrooms (Powder &amp; #4)</t>
  </si>
  <si>
    <t>CO1 $1360</t>
  </si>
  <si>
    <t>CO1 $5048</t>
  </si>
  <si>
    <t>CO1 $150</t>
  </si>
  <si>
    <t>CO1 $64</t>
  </si>
  <si>
    <t>CO1 $123</t>
  </si>
  <si>
    <t>CO1 $60</t>
  </si>
  <si>
    <t>CO1 $810</t>
  </si>
  <si>
    <t>CO1 $963</t>
  </si>
  <si>
    <t>CO1 $264</t>
  </si>
  <si>
    <t>CO1 $75</t>
  </si>
  <si>
    <t>CO1 $300</t>
  </si>
  <si>
    <t>CO1 $730</t>
  </si>
  <si>
    <t>CO1 $3616</t>
  </si>
  <si>
    <t>CO1 $780</t>
  </si>
  <si>
    <t>CO1 $2200</t>
  </si>
  <si>
    <t>CO1 $6560</t>
  </si>
  <si>
    <t>CO1 $3000</t>
  </si>
  <si>
    <t>CO1 $1479</t>
  </si>
  <si>
    <t>CO1 $1050</t>
  </si>
  <si>
    <t>CO1 $3364</t>
  </si>
  <si>
    <t>CO1 $100</t>
  </si>
  <si>
    <t>CO1 $940</t>
  </si>
  <si>
    <t>CO1 $2889</t>
  </si>
  <si>
    <t>CO1 $2250</t>
  </si>
  <si>
    <t>CO1 $7765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</si>
</sst>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  <numFmt numFmtId="165" formatCode="_(* #,##0_);_(* \(#,##0\);_(* &quot;-&quot;??_);_(@_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i/>
      <sz val="8"/>
      <name val="Arial"/>
      <family val="2"/>
    </font>
    <font>
      <sz val="8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0"/>
      <name val="Arial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3BC31"/>
        <bgColor indexed="64"/>
      </patternFill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86">
    <xf numFmtId="0" fontId="0" fillId="0" borderId="0" xfId="0"/>
    <xf numFmtId="0" fontId="2" fillId="0" borderId="1" xfId="0" applyFont="1" applyBorder="1"/>
    <xf numFmtId="0" fontId="0" fillId="0" borderId="1" xfId="0" applyBorder="1"/>
    <xf numFmtId="0" fontId="3" fillId="0" borderId="1" xfId="0" applyFont="1" applyBorder="1"/>
    <xf numFmtId="0" fontId="6" fillId="0" borderId="0" xfId="0" applyFont="1"/>
    <xf numFmtId="0" fontId="7" fillId="0" borderId="0" xfId="0" applyFont="1"/>
    <xf numFmtId="0" fontId="0" fillId="0" borderId="10" xfId="0" applyBorder="1"/>
    <xf numFmtId="0" fontId="3" fillId="0" borderId="0" xfId="0" applyFont="1"/>
    <xf numFmtId="164" fontId="6" fillId="0" borderId="3" xfId="2" applyNumberFormat="1" applyFont="1" applyBorder="1"/>
    <xf numFmtId="0" fontId="4" fillId="0" borderId="0" xfId="0" applyFont="1"/>
    <xf numFmtId="0" fontId="0" fillId="0" borderId="13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9" xfId="0" applyFont="1" applyBorder="1"/>
    <xf numFmtId="0" fontId="7" fillId="0" borderId="9" xfId="0" applyFont="1" applyBorder="1" applyAlignment="1">
      <alignment horizontal="center"/>
    </xf>
    <xf numFmtId="0" fontId="7" fillId="0" borderId="15" xfId="0" applyFont="1" applyBorder="1"/>
    <xf numFmtId="0" fontId="0" fillId="0" borderId="14" xfId="0" applyBorder="1"/>
    <xf numFmtId="0" fontId="10" fillId="0" borderId="15" xfId="0" quotePrefix="1" applyFont="1" applyBorder="1"/>
    <xf numFmtId="0" fontId="10" fillId="0" borderId="9" xfId="0" applyFont="1" applyBorder="1"/>
    <xf numFmtId="165" fontId="10" fillId="0" borderId="9" xfId="1" applyNumberFormat="1" applyFont="1" applyBorder="1"/>
    <xf numFmtId="0" fontId="10" fillId="0" borderId="12" xfId="0" applyFont="1" applyBorder="1"/>
    <xf numFmtId="165" fontId="10" fillId="0" borderId="12" xfId="1" applyNumberFormat="1" applyFont="1" applyBorder="1"/>
    <xf numFmtId="0" fontId="10" fillId="0" borderId="15" xfId="0" applyFont="1" applyBorder="1"/>
    <xf numFmtId="0" fontId="10" fillId="0" borderId="16" xfId="0" applyFont="1" applyBorder="1"/>
    <xf numFmtId="165" fontId="0" fillId="0" borderId="0" xfId="0" applyNumberFormat="1"/>
    <xf numFmtId="0" fontId="3" fillId="0" borderId="6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0" fillId="0" borderId="18" xfId="0" applyBorder="1"/>
    <xf numFmtId="165" fontId="10" fillId="0" borderId="0" xfId="1" applyNumberFormat="1" applyFont="1" applyBorder="1"/>
    <xf numFmtId="0" fontId="10" fillId="0" borderId="3" xfId="0" applyFont="1" applyBorder="1"/>
    <xf numFmtId="0" fontId="10" fillId="0" borderId="0" xfId="0" applyFont="1"/>
    <xf numFmtId="0" fontId="11" fillId="0" borderId="1" xfId="0" applyFont="1" applyBorder="1"/>
    <xf numFmtId="0" fontId="11" fillId="0" borderId="0" xfId="0" applyFont="1"/>
    <xf numFmtId="0" fontId="11" fillId="0" borderId="8" xfId="0" applyFont="1" applyBorder="1"/>
    <xf numFmtId="0" fontId="11" fillId="0" borderId="12" xfId="0" applyFont="1" applyBorder="1"/>
    <xf numFmtId="164" fontId="11" fillId="0" borderId="3" xfId="2" applyNumberFormat="1" applyFont="1" applyBorder="1"/>
    <xf numFmtId="0" fontId="11" fillId="0" borderId="9" xfId="0" applyFont="1" applyBorder="1"/>
    <xf numFmtId="0" fontId="11" fillId="0" borderId="0" xfId="0" quotePrefix="1" applyFont="1"/>
    <xf numFmtId="44" fontId="11" fillId="0" borderId="0" xfId="2" applyFont="1" applyBorder="1"/>
    <xf numFmtId="0" fontId="11" fillId="0" borderId="11" xfId="0" applyFont="1" applyBorder="1"/>
    <xf numFmtId="0" fontId="11" fillId="0" borderId="3" xfId="0" applyFont="1" applyBorder="1"/>
    <xf numFmtId="164" fontId="11" fillId="0" borderId="0" xfId="0" applyNumberFormat="1" applyFont="1"/>
    <xf numFmtId="0" fontId="11" fillId="0" borderId="0" xfId="0" applyFont="1" applyAlignment="1">
      <alignment horizontal="right"/>
    </xf>
    <xf numFmtId="9" fontId="11" fillId="0" borderId="0" xfId="3" applyFont="1" applyBorder="1"/>
    <xf numFmtId="164" fontId="11" fillId="0" borderId="0" xfId="2" applyNumberFormat="1" applyFont="1" applyBorder="1"/>
    <xf numFmtId="164" fontId="6" fillId="0" borderId="0" xfId="2" applyNumberFormat="1" applyFont="1" applyBorder="1"/>
    <xf numFmtId="0" fontId="4" fillId="2" borderId="0" xfId="0" applyFont="1" applyFill="1"/>
    <xf numFmtId="0" fontId="11" fillId="2" borderId="0" xfId="0" applyFont="1" applyFill="1"/>
    <xf numFmtId="0" fontId="11" fillId="2" borderId="3" xfId="0" applyFont="1" applyFill="1" applyBorder="1"/>
    <xf numFmtId="0" fontId="3" fillId="2" borderId="0" xfId="0" applyFont="1" applyFill="1"/>
    <xf numFmtId="0" fontId="4" fillId="2" borderId="1" xfId="0" applyFont="1" applyFill="1" applyBorder="1"/>
    <xf numFmtId="0" fontId="11" fillId="2" borderId="1" xfId="0" applyFont="1" applyFill="1" applyBorder="1"/>
    <xf numFmtId="0" fontId="3" fillId="2" borderId="1" xfId="0" applyFont="1" applyFill="1" applyBorder="1"/>
    <xf numFmtId="0" fontId="12" fillId="2" borderId="2" xfId="0" applyFont="1" applyFill="1" applyBorder="1" applyAlignment="1">
      <alignment horizontal="left"/>
    </xf>
    <xf numFmtId="0" fontId="11" fillId="2" borderId="2" xfId="0" applyFont="1" applyFill="1" applyBorder="1"/>
    <xf numFmtId="0" fontId="13" fillId="2" borderId="4" xfId="0" applyFont="1" applyFill="1" applyBorder="1"/>
    <xf numFmtId="0" fontId="4" fillId="2" borderId="0" xfId="0" applyFont="1" applyFill="1" applyAlignment="1">
      <alignment horizontal="right"/>
    </xf>
    <xf numFmtId="0" fontId="11" fillId="2" borderId="3" xfId="0" applyFont="1" applyFill="1" applyBorder="1" applyAlignment="1">
      <alignment horizontal="center"/>
    </xf>
    <xf numFmtId="0" fontId="12" fillId="2" borderId="3" xfId="0" applyFont="1" applyFill="1" applyBorder="1"/>
    <xf numFmtId="0" fontId="13" fillId="2" borderId="0" xfId="0" applyFont="1" applyFill="1"/>
    <xf numFmtId="14" fontId="11" fillId="2" borderId="3" xfId="0" applyNumberFormat="1" applyFont="1" applyFill="1" applyBorder="1" applyAlignment="1">
      <alignment horizontal="center"/>
    </xf>
    <xf numFmtId="0" fontId="7" fillId="0" borderId="0" xfId="0" applyFont="1" applyAlignment="1">
      <alignment vertical="top" wrapText="1"/>
    </xf>
    <xf numFmtId="0" fontId="11" fillId="2" borderId="4" xfId="0" applyFont="1" applyFill="1" applyBorder="1"/>
    <xf numFmtId="44" fontId="11" fillId="0" borderId="0" xfId="0" applyNumberFormat="1" applyFont="1"/>
    <xf numFmtId="165" fontId="11" fillId="0" borderId="0" xfId="1" applyNumberFormat="1" applyFont="1" applyBorder="1"/>
    <xf numFmtId="44" fontId="5" fillId="0" borderId="0" xfId="2" applyFont="1" applyBorder="1"/>
    <xf numFmtId="0" fontId="14" fillId="0" borderId="0" xfId="0" applyFont="1"/>
    <xf numFmtId="0" fontId="15" fillId="0" borderId="0" xfId="0" applyFont="1"/>
    <xf numFmtId="0" fontId="14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14" fontId="11" fillId="0" borderId="0" xfId="0" applyNumberFormat="1" applyFont="1"/>
    <xf numFmtId="0" fontId="3" fillId="0" borderId="0" xfId="0" applyFont="1" applyAlignment="1">
      <alignment horizontal="right"/>
    </xf>
    <xf numFmtId="0" fontId="5" fillId="0" borderId="0" xfId="0" applyFont="1"/>
    <xf numFmtId="0" fontId="12" fillId="0" borderId="0" xfId="0" applyFont="1"/>
    <xf numFmtId="0" fontId="14" fillId="0" borderId="8" xfId="0" applyFont="1" applyBorder="1"/>
    <xf numFmtId="0" fontId="14" fillId="0" borderId="9" xfId="0" applyFont="1" applyBorder="1" applyAlignment="1">
      <alignment horizontal="center"/>
    </xf>
    <xf numFmtId="44" fontId="11" fillId="0" borderId="9" xfId="0" applyNumberFormat="1" applyFont="1" applyBorder="1"/>
    <xf numFmtId="0" fontId="5" fillId="0" borderId="8" xfId="0" applyFont="1" applyBorder="1"/>
    <xf numFmtId="0" fontId="5" fillId="0" borderId="9" xfId="0" applyFont="1" applyBorder="1" applyAlignment="1">
      <alignment horizontal="left" wrapText="1"/>
    </xf>
    <xf numFmtId="0" fontId="11" fillId="0" borderId="11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8" fillId="0" borderId="3" xfId="0" applyFont="1" applyBorder="1"/>
    <xf numFmtId="0" fontId="5" fillId="0" borderId="3" xfId="0" applyFont="1" applyBorder="1" applyAlignment="1">
      <alignment horizontal="right"/>
    </xf>
    <xf numFmtId="44" fontId="5" fillId="0" borderId="12" xfId="2" applyFont="1" applyBorder="1"/>
    <xf numFmtId="0" fontId="5" fillId="0" borderId="11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4" fillId="0" borderId="3" xfId="0" applyFont="1" applyBorder="1" applyAlignment="1">
      <alignment horizontal="center" wrapText="1"/>
    </xf>
    <xf numFmtId="0" fontId="4" fillId="0" borderId="12" xfId="0" applyFont="1" applyBorder="1" applyAlignment="1">
      <alignment horizontal="center" wrapText="1"/>
    </xf>
    <xf numFmtId="0" fontId="5" fillId="2" borderId="5" xfId="0" applyFont="1" applyFill="1" applyBorder="1"/>
    <xf numFmtId="0" fontId="11" fillId="2" borderId="6" xfId="0" applyFont="1" applyFill="1" applyBorder="1"/>
    <xf numFmtId="0" fontId="11" fillId="2" borderId="7" xfId="0" applyFont="1" applyFill="1" applyBorder="1"/>
    <xf numFmtId="14" fontId="13" fillId="2" borderId="3" xfId="0" applyNumberFormat="1" applyFont="1" applyFill="1" applyBorder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right"/>
    </xf>
    <xf numFmtId="0" fontId="0" fillId="2" borderId="3" xfId="0" applyFill="1" applyBorder="1" applyAlignment="1">
      <alignment horizontal="center"/>
    </xf>
    <xf numFmtId="14" fontId="3" fillId="2" borderId="3" xfId="0" applyNumberFormat="1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5" fillId="2" borderId="10" xfId="0" applyFont="1" applyFill="1" applyBorder="1"/>
    <xf numFmtId="164" fontId="9" fillId="2" borderId="9" xfId="2" applyNumberFormat="1" applyFont="1" applyFill="1" applyBorder="1"/>
    <xf numFmtId="165" fontId="9" fillId="2" borderId="9" xfId="1" applyNumberFormat="1" applyFont="1" applyFill="1" applyBorder="1"/>
    <xf numFmtId="0" fontId="9" fillId="2" borderId="12" xfId="0" applyFont="1" applyFill="1" applyBorder="1"/>
    <xf numFmtId="0" fontId="9" fillId="2" borderId="9" xfId="0" applyFont="1" applyFill="1" applyBorder="1"/>
    <xf numFmtId="165" fontId="9" fillId="2" borderId="12" xfId="1" applyNumberFormat="1" applyFont="1" applyFill="1" applyBorder="1"/>
    <xf numFmtId="0" fontId="9" fillId="2" borderId="15" xfId="0" quotePrefix="1" applyFont="1" applyFill="1" applyBorder="1"/>
    <xf numFmtId="164" fontId="10" fillId="2" borderId="9" xfId="2" applyNumberFormat="1" applyFont="1" applyFill="1" applyBorder="1"/>
    <xf numFmtId="165" fontId="10" fillId="2" borderId="9" xfId="1" applyNumberFormat="1" applyFont="1" applyFill="1" applyBorder="1"/>
    <xf numFmtId="165" fontId="10" fillId="2" borderId="0" xfId="1" applyNumberFormat="1" applyFont="1" applyFill="1" applyBorder="1"/>
    <xf numFmtId="165" fontId="10" fillId="2" borderId="20" xfId="1" applyNumberFormat="1" applyFont="1" applyFill="1" applyBorder="1"/>
    <xf numFmtId="165" fontId="10" fillId="2" borderId="23" xfId="1" applyNumberFormat="1" applyFont="1" applyFill="1" applyBorder="1"/>
    <xf numFmtId="165" fontId="10" fillId="0" borderId="16" xfId="1" applyNumberFormat="1" applyFont="1" applyBorder="1"/>
    <xf numFmtId="0" fontId="5" fillId="2" borderId="17" xfId="0" applyFont="1" applyFill="1" applyBorder="1" applyAlignment="1">
      <alignment horizontal="center"/>
    </xf>
    <xf numFmtId="0" fontId="20" fillId="0" borderId="0" xfId="0" applyFont="1" applyAlignment="1">
      <alignment horizontal="left" vertical="top" readingOrder="1"/>
    </xf>
    <xf numFmtId="0" fontId="20" fillId="0" borderId="3" xfId="0" applyFont="1" applyBorder="1" applyAlignment="1">
      <alignment horizontal="left" vertical="top" readingOrder="1"/>
    </xf>
    <xf numFmtId="0" fontId="0" fillId="0" borderId="3" xfId="0" applyBorder="1"/>
    <xf numFmtId="0" fontId="19" fillId="0" borderId="3" xfId="0" applyFont="1" applyBorder="1" applyAlignment="1">
      <alignment horizontal="center" vertical="top" readingOrder="1"/>
    </xf>
    <xf numFmtId="0" fontId="16" fillId="0" borderId="3" xfId="0" applyFont="1" applyBorder="1" applyAlignment="1">
      <alignment horizontal="center"/>
    </xf>
    <xf numFmtId="44" fontId="0" fillId="0" borderId="0" xfId="0" applyNumberFormat="1"/>
    <xf numFmtId="44" fontId="0" fillId="0" borderId="3" xfId="0" applyNumberFormat="1" applyBorder="1"/>
    <xf numFmtId="0" fontId="19" fillId="0" borderId="12" xfId="0" applyFont="1" applyBorder="1" applyAlignment="1">
      <alignment horizontal="center" vertical="top" readingOrder="1"/>
    </xf>
    <xf numFmtId="0" fontId="20" fillId="0" borderId="9" xfId="0" applyFont="1" applyBorder="1" applyAlignment="1">
      <alignment horizontal="left" vertical="top" readingOrder="1"/>
    </xf>
    <xf numFmtId="0" fontId="20" fillId="0" borderId="12" xfId="0" applyFont="1" applyBorder="1" applyAlignment="1">
      <alignment horizontal="left" vertical="top" readingOrder="1"/>
    </xf>
    <xf numFmtId="0" fontId="0" fillId="0" borderId="9" xfId="0" applyBorder="1"/>
    <xf numFmtId="0" fontId="19" fillId="0" borderId="16" xfId="0" applyFont="1" applyBorder="1" applyAlignment="1">
      <alignment horizontal="center" vertical="top" readingOrder="1"/>
    </xf>
    <xf numFmtId="0" fontId="0" fillId="0" borderId="15" xfId="0" applyBorder="1"/>
    <xf numFmtId="0" fontId="0" fillId="0" borderId="16" xfId="0" applyBorder="1"/>
    <xf numFmtId="43" fontId="19" fillId="0" borderId="16" xfId="1" applyFont="1" applyBorder="1" applyAlignment="1">
      <alignment horizontal="center" vertical="top" readingOrder="1"/>
    </xf>
    <xf numFmtId="44" fontId="0" fillId="0" borderId="15" xfId="2" applyFont="1" applyBorder="1"/>
    <xf numFmtId="44" fontId="0" fillId="0" borderId="16" xfId="2" applyFont="1" applyBorder="1"/>
    <xf numFmtId="43" fontId="16" fillId="0" borderId="12" xfId="1" applyFont="1" applyBorder="1" applyAlignment="1">
      <alignment horizontal="center"/>
    </xf>
    <xf numFmtId="44" fontId="0" fillId="0" borderId="9" xfId="2" applyFont="1" applyBorder="1"/>
    <xf numFmtId="44" fontId="0" fillId="0" borderId="12" xfId="2" applyFont="1" applyBorder="1"/>
    <xf numFmtId="0" fontId="21" fillId="0" borderId="0" xfId="0" applyFont="1"/>
    <xf numFmtId="14" fontId="0" fillId="0" borderId="0" xfId="0" applyNumberFormat="1"/>
    <xf numFmtId="17" fontId="0" fillId="0" borderId="0" xfId="0" quotePrefix="1" applyNumberFormat="1"/>
    <xf numFmtId="0" fontId="17" fillId="3" borderId="13" xfId="0" applyFont="1" applyFill="1" applyBorder="1" applyAlignment="1">
      <alignment horizontal="center"/>
    </xf>
    <xf numFmtId="0" fontId="7" fillId="3" borderId="14" xfId="0" applyFont="1" applyFill="1" applyBorder="1" applyAlignment="1">
      <alignment horizontal="center"/>
    </xf>
    <xf numFmtId="0" fontId="7" fillId="3" borderId="15" xfId="0" applyFont="1" applyFill="1" applyBorder="1" applyAlignment="1">
      <alignment horizontal="center"/>
    </xf>
    <xf numFmtId="0" fontId="0" fillId="3" borderId="14" xfId="0" applyFill="1" applyBorder="1"/>
    <xf numFmtId="165" fontId="10" fillId="3" borderId="15" xfId="1" applyNumberFormat="1" applyFont="1" applyFill="1" applyBorder="1"/>
    <xf numFmtId="0" fontId="10" fillId="3" borderId="16" xfId="0" applyFont="1" applyFill="1" applyBorder="1"/>
    <xf numFmtId="0" fontId="10" fillId="3" borderId="15" xfId="0" applyFont="1" applyFill="1" applyBorder="1"/>
    <xf numFmtId="165" fontId="10" fillId="3" borderId="16" xfId="1" applyNumberFormat="1" applyFont="1" applyFill="1" applyBorder="1"/>
    <xf numFmtId="0" fontId="7" fillId="3" borderId="19" xfId="0" applyFont="1" applyFill="1" applyBorder="1" applyAlignment="1">
      <alignment horizontal="center"/>
    </xf>
    <xf numFmtId="0" fontId="7" fillId="3" borderId="10" xfId="0" applyFont="1" applyFill="1" applyBorder="1" applyAlignment="1">
      <alignment horizontal="centerContinuous"/>
    </xf>
    <xf numFmtId="0" fontId="7" fillId="3" borderId="22" xfId="0" applyFont="1" applyFill="1" applyBorder="1" applyAlignment="1">
      <alignment horizontal="center"/>
    </xf>
    <xf numFmtId="0" fontId="7" fillId="3" borderId="20" xfId="0" applyFont="1" applyFill="1" applyBorder="1" applyAlignment="1">
      <alignment horizontal="center"/>
    </xf>
    <xf numFmtId="0" fontId="7" fillId="3" borderId="23" xfId="0" applyFont="1" applyFill="1" applyBorder="1" applyAlignment="1">
      <alignment horizontal="center"/>
    </xf>
    <xf numFmtId="0" fontId="7" fillId="3" borderId="9" xfId="0" applyFont="1" applyFill="1" applyBorder="1" applyAlignment="1">
      <alignment horizontal="center"/>
    </xf>
    <xf numFmtId="0" fontId="0" fillId="3" borderId="19" xfId="0" applyFill="1" applyBorder="1"/>
    <xf numFmtId="0" fontId="0" fillId="3" borderId="10" xfId="0" applyFill="1" applyBorder="1"/>
    <xf numFmtId="0" fontId="0" fillId="3" borderId="22" xfId="0" applyFill="1" applyBorder="1"/>
    <xf numFmtId="165" fontId="10" fillId="3" borderId="20" xfId="1" applyNumberFormat="1" applyFont="1" applyFill="1" applyBorder="1"/>
    <xf numFmtId="165" fontId="10" fillId="3" borderId="9" xfId="1" applyNumberFormat="1" applyFont="1" applyFill="1" applyBorder="1"/>
    <xf numFmtId="0" fontId="10" fillId="3" borderId="23" xfId="0" applyFont="1" applyFill="1" applyBorder="1"/>
    <xf numFmtId="165" fontId="10" fillId="3" borderId="23" xfId="1" applyNumberFormat="1" applyFont="1" applyFill="1" applyBorder="1"/>
    <xf numFmtId="0" fontId="10" fillId="3" borderId="21" xfId="0" applyFont="1" applyFill="1" applyBorder="1"/>
    <xf numFmtId="165" fontId="10" fillId="3" borderId="12" xfId="1" applyNumberFormat="1" applyFont="1" applyFill="1" applyBorder="1"/>
    <xf numFmtId="0" fontId="10" fillId="3" borderId="24" xfId="0" applyFont="1" applyFill="1" applyBorder="1"/>
    <xf numFmtId="0" fontId="10" fillId="3" borderId="20" xfId="0" applyFont="1" applyFill="1" applyBorder="1"/>
    <xf numFmtId="0" fontId="10" fillId="3" borderId="9" xfId="0" applyFont="1" applyFill="1" applyBorder="1"/>
    <xf numFmtId="164" fontId="10" fillId="3" borderId="12" xfId="2" applyNumberFormat="1" applyFont="1" applyFill="1" applyBorder="1"/>
    <xf numFmtId="165" fontId="10" fillId="3" borderId="24" xfId="1" applyNumberFormat="1" applyFont="1" applyFill="1" applyBorder="1"/>
    <xf numFmtId="0" fontId="10" fillId="3" borderId="12" xfId="0" applyFont="1" applyFill="1" applyBorder="1"/>
    <xf numFmtId="0" fontId="17" fillId="3" borderId="25" xfId="0" applyFont="1" applyFill="1" applyBorder="1" applyAlignment="1">
      <alignment horizontal="center"/>
    </xf>
    <xf numFmtId="0" fontId="17" fillId="3" borderId="6" xfId="0" applyFont="1" applyFill="1" applyBorder="1" applyAlignment="1">
      <alignment horizontal="center"/>
    </xf>
    <xf numFmtId="0" fontId="17" fillId="3" borderId="26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18" fillId="3" borderId="5" xfId="0" applyFont="1" applyFill="1" applyBorder="1" applyAlignment="1">
      <alignment horizontal="center"/>
    </xf>
    <xf numFmtId="0" fontId="18" fillId="3" borderId="6" xfId="0" applyFont="1" applyFill="1" applyBorder="1" applyAlignment="1">
      <alignment horizontal="center"/>
    </xf>
    <xf numFmtId="0" fontId="18" fillId="3" borderId="7" xfId="0" applyFont="1" applyFill="1" applyBorder="1" applyAlignment="1">
      <alignment horizontal="center"/>
    </xf>
    <xf numFmtId="0" fontId="7" fillId="0" borderId="0" xfId="0" applyFont="1" applyAlignment="1">
      <alignment horizontal="left" vertical="top" wrapText="1"/>
    </xf>
    <xf numFmtId="0" fontId="10" fillId="0" borderId="9" xfId="0" applyFont="1" applyBorder="1" applyAlignment="1">
      <alignment horizontal="left" indent="2"/>
    </xf>
    <xf numFmtId="0" fontId="20" fillId="0" borderId="0" xfId="0" applyFont="1" applyBorder="1" applyAlignment="1">
      <alignment horizontal="left" vertical="top" readingOrder="1"/>
    </xf>
    <xf numFmtId="0" fontId="0" fillId="0" borderId="0" xfId="0" applyBorder="1"/>
    <xf numFmtId="44" fontId="0" fillId="0" borderId="0" xfId="0" applyNumberFormat="1" applyBorder="1"/>
    <xf numFmtId="0" fontId="20" fillId="0" borderId="9" xfId="0" applyFont="1" applyBorder="1" applyAlignment="1">
      <alignment horizontal="left" vertical="top" indent="2" readingOrder="1"/>
    </xf>
    <xf numFmtId="0" fontId="20" fillId="0" borderId="12" xfId="0" applyFont="1" applyBorder="1" applyAlignment="1">
      <alignment horizontal="left" vertical="top" indent="2" readingOrder="1"/>
    </xf>
    <xf numFmtId="165" fontId="10" fillId="0" borderId="24" xfId="1" applyNumberFormat="1" applyFont="1" applyBorder="1"/>
    <xf numFmtId="41" fontId="11" fillId="0" borderId="9" xfId="2" applyNumberFormat="1" applyFont="1" applyBorder="1"/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0"/>
  <tableStyles count="0" defaultTableStyle="TableStyleMedium2" defaultPivotStyle="PivotStyleLight16"/>
  <colors>
    <mruColors>
      <color rgb="FFD3BC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342900</xdr:colOff>
      <xdr:row>1</xdr:row>
      <xdr:rowOff>114156</xdr:rowOff>
    </xdr:from>
    <xdr:to>
      <xdr:col>12</xdr:col>
      <xdr:colOff>770495</xdr:colOff>
      <xdr:row>4</xdr:row>
      <xdr:rowOff>171449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49EE827-8A2F-443C-8C97-DAC6FCC321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44125" y="457056"/>
          <a:ext cx="1303895" cy="62879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180975</xdr:colOff>
      <xdr:row>1</xdr:row>
      <xdr:rowOff>104775</xdr:rowOff>
    </xdr:from>
    <xdr:to>
      <xdr:col>11</xdr:col>
      <xdr:colOff>561975</xdr:colOff>
      <xdr:row>5</xdr:row>
      <xdr:rowOff>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A182DDAD-800E-4DA9-AFCE-910C374ACA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4050" y="790575"/>
          <a:ext cx="1057275" cy="657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59"/>
  <sheetViews>
    <sheetView tabSelected="1" view="pageLayout" zoomScaleNormal="100" workbookViewId="0">
      <selection activeCell="M18" sqref="M18"/>
    </sheetView>
  </sheetViews>
  <sheetFormatPr defaultRowHeight="14.25" x14ac:dyDescent="0.2"/>
  <cols>
    <col min="1" max="1" width="13.28515625" style="36" customWidth="1"/>
    <col min="2" max="2" width="9.140625" style="36"/>
    <col min="3" max="3" width="7.7109375" style="36" customWidth="1"/>
    <col min="4" max="4" width="28.7109375" style="36" customWidth="1"/>
    <col min="5" max="5" width="19.7109375" style="36" customWidth="1"/>
    <col min="6" max="6" width="19.5703125" style="36" customWidth="1"/>
    <col min="7" max="7" width="5.5703125" style="36" customWidth="1"/>
    <col min="8" max="8" width="4.7109375" style="36" customWidth="1"/>
    <col min="9" max="9" width="6.42578125" style="36" customWidth="1"/>
    <col min="10" max="10" width="11.85546875" style="36" customWidth="1"/>
    <col min="11" max="11" width="10.28515625" style="36" customWidth="1"/>
    <col min="12" max="12" width="12.28515625" style="36" customWidth="1"/>
    <col min="13" max="13" width="14.140625" style="36" customWidth="1"/>
    <col min="14" max="14" width="11.42578125" style="36" customWidth="1"/>
    <col min="15" max="16384" width="9.140625" style="36"/>
  </cols>
  <sheetData>
    <row r="1" spans="1:13" ht="27" customHeight="1" thickBot="1" x14ac:dyDescent="0.3">
      <c r="A1" s="1" t="s">
        <v>4</v>
      </c>
      <c r="B1" s="35"/>
      <c r="C1" s="35"/>
      <c r="D1" s="35"/>
      <c r="G1" s="35"/>
      <c r="H1" s="35"/>
      <c r="I1" s="3"/>
      <c r="J1" s="35"/>
      <c r="K1" s="35"/>
      <c r="L1" s="3"/>
      <c r="M1" s="35"/>
    </row>
    <row r="2" spans="1:13" ht="15" customHeight="1" x14ac:dyDescent="0.25">
      <c r="A2" s="50" t="s">
        <v>0</v>
      </c>
      <c r="B2" s="51"/>
      <c r="C2" s="57" t="s">
        <v>226</v>
      </c>
      <c r="D2" s="58"/>
      <c r="E2" s="58"/>
      <c r="F2" s="66"/>
      <c r="G2" s="59"/>
      <c r="H2" s="59"/>
      <c r="I2" s="59"/>
      <c r="J2" s="60" t="s">
        <v>172</v>
      </c>
      <c r="K2" s="61">
        <v>1</v>
      </c>
      <c r="L2" s="53"/>
      <c r="M2" s="53"/>
    </row>
    <row r="3" spans="1:13" ht="15" customHeight="1" x14ac:dyDescent="0.25">
      <c r="A3" s="50" t="s">
        <v>1</v>
      </c>
      <c r="B3" s="51"/>
      <c r="C3" s="62" t="s">
        <v>220</v>
      </c>
      <c r="D3" s="52"/>
      <c r="E3" s="52"/>
      <c r="F3" s="51"/>
      <c r="G3" s="63"/>
      <c r="H3" s="63"/>
      <c r="I3" s="63"/>
      <c r="J3" s="60" t="s">
        <v>18</v>
      </c>
      <c r="K3" s="64">
        <v>46091</v>
      </c>
      <c r="L3" s="53"/>
      <c r="M3" s="53"/>
    </row>
    <row r="4" spans="1:13" ht="15" x14ac:dyDescent="0.25">
      <c r="A4" s="50" t="s">
        <v>2</v>
      </c>
      <c r="B4" s="51"/>
      <c r="C4" s="52" t="s">
        <v>227</v>
      </c>
      <c r="D4" s="52"/>
      <c r="E4" s="52"/>
      <c r="F4" s="51"/>
      <c r="G4" s="53"/>
      <c r="H4" s="50"/>
      <c r="I4" s="50"/>
      <c r="J4" s="60" t="s">
        <v>175</v>
      </c>
      <c r="K4" s="95">
        <v>46098</v>
      </c>
      <c r="L4" s="53"/>
      <c r="M4" s="53"/>
    </row>
    <row r="5" spans="1:13" ht="15" thickBot="1" x14ac:dyDescent="0.25">
      <c r="A5" s="54" t="s">
        <v>3</v>
      </c>
      <c r="B5" s="55"/>
      <c r="C5" s="55" t="str">
        <f>+C2</f>
        <v>Phil &amp; Michelle Wood</v>
      </c>
      <c r="D5" s="55"/>
      <c r="E5" s="55"/>
      <c r="F5" s="55"/>
      <c r="G5" s="55"/>
      <c r="H5" s="54"/>
      <c r="I5" s="54"/>
      <c r="J5" s="54"/>
      <c r="K5" s="54"/>
      <c r="L5" s="56"/>
      <c r="M5" s="56"/>
    </row>
    <row r="6" spans="1:13" ht="6" customHeight="1" x14ac:dyDescent="0.2"/>
    <row r="7" spans="1:13" ht="15" customHeight="1" x14ac:dyDescent="0.2">
      <c r="A7" s="92" t="s">
        <v>5</v>
      </c>
      <c r="B7" s="93"/>
      <c r="C7" s="93"/>
      <c r="D7" s="93"/>
      <c r="E7" s="93"/>
      <c r="F7" s="94"/>
      <c r="I7" s="65"/>
      <c r="J7" s="65"/>
      <c r="K7" s="65"/>
      <c r="L7" s="65"/>
      <c r="M7" s="65"/>
    </row>
    <row r="8" spans="1:13" ht="5.25" customHeight="1" x14ac:dyDescent="0.2">
      <c r="A8" s="37"/>
      <c r="F8" s="40"/>
      <c r="H8" s="65"/>
      <c r="I8" s="65"/>
      <c r="J8" s="65"/>
      <c r="K8" s="65"/>
      <c r="L8" s="65"/>
      <c r="M8" s="65"/>
    </row>
    <row r="9" spans="1:13" ht="22.5" x14ac:dyDescent="0.2">
      <c r="A9" s="88"/>
      <c r="B9" s="89"/>
      <c r="C9" s="89"/>
      <c r="D9" s="89"/>
      <c r="E9" s="90" t="s">
        <v>173</v>
      </c>
      <c r="F9" s="91" t="s">
        <v>174</v>
      </c>
      <c r="H9" s="177" t="s">
        <v>6</v>
      </c>
      <c r="I9" s="177"/>
      <c r="J9" s="177"/>
      <c r="K9" s="177"/>
      <c r="L9" s="177"/>
      <c r="M9" s="177"/>
    </row>
    <row r="10" spans="1:13" x14ac:dyDescent="0.2">
      <c r="A10" s="78" t="s">
        <v>7</v>
      </c>
      <c r="B10" s="70" t="s">
        <v>8</v>
      </c>
      <c r="C10" s="71"/>
      <c r="D10" s="71"/>
      <c r="E10" s="72" t="s">
        <v>9</v>
      </c>
      <c r="F10" s="79" t="s">
        <v>9</v>
      </c>
    </row>
    <row r="11" spans="1:13" x14ac:dyDescent="0.2">
      <c r="A11" s="37">
        <v>1</v>
      </c>
      <c r="B11" s="77" t="s">
        <v>251</v>
      </c>
      <c r="E11" s="42"/>
      <c r="F11" s="185">
        <v>50903.24</v>
      </c>
      <c r="H11" s="36" t="s">
        <v>10</v>
      </c>
      <c r="M11" s="39">
        <f>B!C93</f>
        <v>1459923.14</v>
      </c>
    </row>
    <row r="12" spans="1:13" x14ac:dyDescent="0.2">
      <c r="A12" s="37">
        <v>2</v>
      </c>
      <c r="B12" s="77"/>
      <c r="E12" s="42"/>
      <c r="F12" s="185"/>
      <c r="H12" s="36" t="s">
        <v>11</v>
      </c>
      <c r="M12" s="39">
        <f>+F31</f>
        <v>50903.24</v>
      </c>
    </row>
    <row r="13" spans="1:13" x14ac:dyDescent="0.2">
      <c r="A13" s="37">
        <v>3</v>
      </c>
      <c r="B13" s="77"/>
      <c r="E13" s="42"/>
      <c r="F13" s="185"/>
      <c r="H13" s="36" t="s">
        <v>12</v>
      </c>
      <c r="M13" s="39">
        <f>M12+M11</f>
        <v>1510826.38</v>
      </c>
    </row>
    <row r="14" spans="1:13" x14ac:dyDescent="0.2">
      <c r="A14" s="37">
        <v>4</v>
      </c>
      <c r="B14" s="77"/>
      <c r="E14" s="42"/>
      <c r="F14" s="185"/>
      <c r="H14" s="36" t="s">
        <v>218</v>
      </c>
      <c r="M14" s="39">
        <f>B!K93</f>
        <v>0</v>
      </c>
    </row>
    <row r="15" spans="1:13" x14ac:dyDescent="0.2">
      <c r="A15" s="37">
        <v>5</v>
      </c>
      <c r="B15" s="77"/>
      <c r="E15" s="42"/>
      <c r="F15" s="185"/>
    </row>
    <row r="16" spans="1:13" ht="15.75" x14ac:dyDescent="0.25">
      <c r="A16" s="37">
        <v>6</v>
      </c>
      <c r="B16" s="77"/>
      <c r="E16" s="42"/>
      <c r="F16" s="185"/>
      <c r="H16" s="4" t="s">
        <v>14</v>
      </c>
      <c r="J16" s="4"/>
      <c r="K16" s="4"/>
      <c r="L16" s="4"/>
      <c r="M16" s="8">
        <f>+B!J93</f>
        <v>82582.93326666666</v>
      </c>
    </row>
    <row r="17" spans="1:13" ht="15.75" x14ac:dyDescent="0.25">
      <c r="A17" s="37">
        <v>7</v>
      </c>
      <c r="B17" s="77"/>
      <c r="E17" s="42"/>
      <c r="F17" s="185"/>
      <c r="H17" s="4"/>
      <c r="J17" s="4"/>
      <c r="K17" s="4"/>
      <c r="L17" s="4"/>
      <c r="M17" s="49"/>
    </row>
    <row r="18" spans="1:13" x14ac:dyDescent="0.2">
      <c r="A18" s="37">
        <v>8</v>
      </c>
      <c r="B18" s="77"/>
      <c r="E18" s="42"/>
      <c r="F18" s="185"/>
      <c r="H18" s="77" t="s">
        <v>15</v>
      </c>
      <c r="M18" s="39">
        <f>+M13-M14-M16</f>
        <v>1428243.4467333332</v>
      </c>
    </row>
    <row r="19" spans="1:13" x14ac:dyDescent="0.2">
      <c r="A19" s="37">
        <v>9</v>
      </c>
      <c r="B19" s="77"/>
      <c r="E19" s="42"/>
      <c r="F19" s="185"/>
      <c r="H19" s="41"/>
      <c r="M19" s="42"/>
    </row>
    <row r="20" spans="1:13" x14ac:dyDescent="0.2">
      <c r="A20" s="37">
        <v>10</v>
      </c>
      <c r="B20" s="77"/>
      <c r="E20" s="42"/>
      <c r="F20" s="185"/>
      <c r="H20" s="41"/>
      <c r="M20" s="42"/>
    </row>
    <row r="21" spans="1:13" x14ac:dyDescent="0.2">
      <c r="A21" s="37">
        <v>11</v>
      </c>
      <c r="B21" s="77"/>
      <c r="E21" s="42"/>
      <c r="F21" s="185"/>
      <c r="H21" s="41"/>
      <c r="M21" s="42"/>
    </row>
    <row r="22" spans="1:13" x14ac:dyDescent="0.2">
      <c r="A22" s="37">
        <v>12</v>
      </c>
      <c r="B22" s="77"/>
      <c r="E22" s="42"/>
      <c r="F22" s="185"/>
      <c r="H22" s="41"/>
      <c r="M22" s="42"/>
    </row>
    <row r="23" spans="1:13" x14ac:dyDescent="0.2">
      <c r="A23" s="37">
        <v>13</v>
      </c>
      <c r="B23" s="77"/>
      <c r="E23" s="42"/>
      <c r="F23" s="185"/>
      <c r="H23" s="41"/>
      <c r="M23" s="42"/>
    </row>
    <row r="24" spans="1:13" x14ac:dyDescent="0.2">
      <c r="A24" s="37">
        <v>14</v>
      </c>
      <c r="B24" s="77"/>
      <c r="E24" s="42"/>
      <c r="F24" s="185"/>
      <c r="H24" s="41"/>
      <c r="M24" s="42"/>
    </row>
    <row r="25" spans="1:13" x14ac:dyDescent="0.2">
      <c r="A25" s="37">
        <v>15</v>
      </c>
      <c r="B25" s="77"/>
      <c r="E25" s="42"/>
      <c r="F25" s="185"/>
      <c r="H25" s="41"/>
      <c r="M25" s="42"/>
    </row>
    <row r="26" spans="1:13" x14ac:dyDescent="0.2">
      <c r="A26" s="37">
        <v>16</v>
      </c>
      <c r="B26" s="77"/>
      <c r="E26" s="42"/>
      <c r="F26" s="185"/>
      <c r="H26" s="41"/>
      <c r="M26" s="42"/>
    </row>
    <row r="27" spans="1:13" x14ac:dyDescent="0.2">
      <c r="A27" s="37">
        <v>17</v>
      </c>
      <c r="B27" s="77"/>
      <c r="E27" s="42"/>
      <c r="F27" s="185"/>
      <c r="H27" s="41"/>
      <c r="M27" s="42"/>
    </row>
    <row r="28" spans="1:13" x14ac:dyDescent="0.2">
      <c r="A28" s="43"/>
      <c r="B28" s="44"/>
      <c r="C28" s="44"/>
      <c r="D28" s="44"/>
      <c r="E28" s="44"/>
      <c r="F28" s="38"/>
      <c r="H28" s="41"/>
      <c r="M28" s="42"/>
    </row>
    <row r="29" spans="1:13" x14ac:dyDescent="0.2">
      <c r="A29" s="37"/>
      <c r="D29" s="46" t="s">
        <v>16</v>
      </c>
      <c r="E29" s="67">
        <f>SUM(E11:E28)</f>
        <v>0</v>
      </c>
      <c r="F29" s="80">
        <f>SUM(F11:F27)</f>
        <v>50903.24</v>
      </c>
    </row>
    <row r="30" spans="1:13" x14ac:dyDescent="0.2">
      <c r="A30" s="81"/>
      <c r="B30" s="76"/>
      <c r="C30" s="76"/>
      <c r="D30" s="76"/>
      <c r="E30" s="76"/>
      <c r="F30" s="82"/>
    </row>
    <row r="31" spans="1:13" x14ac:dyDescent="0.2">
      <c r="A31" s="83"/>
      <c r="B31" s="84"/>
      <c r="C31" s="85"/>
      <c r="D31" s="85"/>
      <c r="E31" s="86" t="s">
        <v>11</v>
      </c>
      <c r="F31" s="87">
        <f>SUM(E29+F29)</f>
        <v>50903.24</v>
      </c>
    </row>
    <row r="32" spans="1:13" x14ac:dyDescent="0.2">
      <c r="A32" s="73"/>
      <c r="B32" s="73"/>
      <c r="C32" s="41"/>
      <c r="D32" s="41"/>
    </row>
    <row r="33" spans="2:14" x14ac:dyDescent="0.2">
      <c r="B33" s="74"/>
      <c r="E33" s="68"/>
      <c r="F33" s="68"/>
    </row>
    <row r="34" spans="2:14" x14ac:dyDescent="0.2">
      <c r="B34" s="74"/>
      <c r="E34" s="68"/>
      <c r="F34" s="68"/>
      <c r="H34" s="46"/>
      <c r="I34" s="47"/>
      <c r="L34" s="48"/>
    </row>
    <row r="35" spans="2:14" x14ac:dyDescent="0.2">
      <c r="B35" s="74"/>
      <c r="E35" s="68"/>
      <c r="F35" s="68"/>
    </row>
    <row r="36" spans="2:14" x14ac:dyDescent="0.2">
      <c r="I36" s="7"/>
      <c r="M36" s="48"/>
      <c r="N36" s="45"/>
    </row>
    <row r="37" spans="2:14" x14ac:dyDescent="0.2">
      <c r="B37" s="75"/>
      <c r="E37" s="42"/>
      <c r="F37" s="42"/>
      <c r="M37" s="45"/>
    </row>
    <row r="38" spans="2:14" x14ac:dyDescent="0.2">
      <c r="F38" s="69"/>
      <c r="M38" s="45"/>
    </row>
    <row r="39" spans="2:14" x14ac:dyDescent="0.2">
      <c r="H39" s="41"/>
      <c r="M39" s="48"/>
    </row>
    <row r="40" spans="2:14" x14ac:dyDescent="0.2">
      <c r="H40" s="41"/>
      <c r="M40" s="45"/>
    </row>
    <row r="41" spans="2:14" ht="12" customHeight="1" x14ac:dyDescent="0.2">
      <c r="H41" s="41"/>
      <c r="M41" s="48"/>
    </row>
    <row r="42" spans="2:14" ht="6.6" customHeight="1" x14ac:dyDescent="0.2"/>
    <row r="52" spans="1:1" x14ac:dyDescent="0.2">
      <c r="A52" s="5"/>
    </row>
    <row r="53" spans="1:1" x14ac:dyDescent="0.2">
      <c r="A53" s="5"/>
    </row>
    <row r="54" spans="1:1" x14ac:dyDescent="0.2">
      <c r="A54" s="5"/>
    </row>
    <row r="55" spans="1:1" x14ac:dyDescent="0.2">
      <c r="A55" s="5"/>
    </row>
    <row r="56" spans="1:1" x14ac:dyDescent="0.2">
      <c r="A56" s="5"/>
    </row>
    <row r="57" spans="1:1" x14ac:dyDescent="0.2">
      <c r="A57" s="5"/>
    </row>
    <row r="59" spans="1:1" x14ac:dyDescent="0.2">
      <c r="A59" s="9"/>
    </row>
  </sheetData>
  <mergeCells count="1">
    <mergeCell ref="H9:M9"/>
  </mergeCells>
  <pageMargins left="0.7" right="0.7" top="0.75" bottom="0.75" header="0.3" footer="0.3"/>
  <pageSetup scale="7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2F0A6-9758-4686-9534-7F77DDD17C6C}">
  <sheetPr>
    <pageSetUpPr fitToPage="1"/>
  </sheetPr>
  <dimension ref="A1:X96"/>
  <sheetViews>
    <sheetView topLeftCell="C1" zoomScaleNormal="100" workbookViewId="0">
      <selection activeCell="F2" sqref="F2"/>
    </sheetView>
  </sheetViews>
  <sheetFormatPr defaultColWidth="9.140625" defaultRowHeight="15" outlineLevelCol="1" x14ac:dyDescent="0.25"/>
  <cols>
    <col min="2" max="2" width="33.5703125" customWidth="1"/>
    <col min="3" max="4" width="10.140625" customWidth="1"/>
    <col min="5" max="5" width="10.28515625" customWidth="1" outlineLevel="1"/>
    <col min="6" max="6" width="22" bestFit="1" customWidth="1"/>
    <col min="7" max="8" width="9.7109375" customWidth="1" outlineLevel="1"/>
    <col min="9" max="9" width="33.5703125" customWidth="1" outlineLevel="1"/>
    <col min="10" max="11" width="10.140625" customWidth="1"/>
    <col min="12" max="14" width="11.7109375" customWidth="1" outlineLevel="1"/>
    <col min="15" max="23" width="10.7109375" customWidth="1" outlineLevel="1"/>
    <col min="24" max="24" width="10.140625" customWidth="1"/>
  </cols>
  <sheetData>
    <row r="1" spans="1:24" ht="27" customHeight="1" thickBot="1" x14ac:dyDescent="0.3">
      <c r="A1" s="1" t="s">
        <v>176</v>
      </c>
      <c r="B1" s="2"/>
      <c r="C1" s="2"/>
      <c r="D1" s="1"/>
      <c r="E1" s="1"/>
      <c r="F1" s="1"/>
      <c r="G1" s="1"/>
      <c r="H1" s="2"/>
      <c r="I1" s="2"/>
      <c r="J1" s="2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x14ac:dyDescent="0.25">
      <c r="A2" s="96"/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</row>
    <row r="3" spans="1:24" x14ac:dyDescent="0.25">
      <c r="A3" s="96"/>
      <c r="B3" s="96"/>
      <c r="C3" s="96"/>
      <c r="D3" s="96"/>
      <c r="E3" s="96"/>
      <c r="F3" s="97" t="s">
        <v>17</v>
      </c>
      <c r="G3" s="96"/>
      <c r="H3" s="96"/>
      <c r="I3" s="97"/>
      <c r="J3" s="98">
        <v>1</v>
      </c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</row>
    <row r="4" spans="1:24" x14ac:dyDescent="0.25">
      <c r="A4" s="96"/>
      <c r="B4" s="96"/>
      <c r="C4" s="96"/>
      <c r="D4" s="96"/>
      <c r="E4" s="96"/>
      <c r="F4" s="97" t="s">
        <v>18</v>
      </c>
      <c r="G4" s="96"/>
      <c r="H4" s="96"/>
      <c r="I4" s="97"/>
      <c r="J4" s="99">
        <v>46091</v>
      </c>
      <c r="K4" s="96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</row>
    <row r="5" spans="1:24" x14ac:dyDescent="0.25">
      <c r="A5" s="96"/>
      <c r="B5" s="96"/>
      <c r="C5" s="96"/>
      <c r="D5" s="96"/>
      <c r="E5" s="96"/>
      <c r="F5" s="97" t="s">
        <v>175</v>
      </c>
      <c r="G5" s="96"/>
      <c r="H5" s="96"/>
      <c r="I5" s="97"/>
      <c r="J5" s="99">
        <v>46098</v>
      </c>
      <c r="K5" s="96"/>
      <c r="L5" s="96"/>
      <c r="M5" s="96"/>
      <c r="N5" s="96"/>
      <c r="O5" s="96"/>
      <c r="P5" s="96"/>
      <c r="Q5" s="96"/>
      <c r="R5" s="96"/>
      <c r="S5" s="96"/>
      <c r="T5" s="96"/>
      <c r="U5" s="96"/>
      <c r="V5" s="96"/>
      <c r="W5" s="96"/>
      <c r="X5" s="96"/>
    </row>
    <row r="6" spans="1:24" x14ac:dyDescent="0.25">
      <c r="A6" s="96"/>
      <c r="B6" s="96"/>
      <c r="C6" s="96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O6" s="96"/>
      <c r="P6" s="96"/>
      <c r="Q6" s="96"/>
      <c r="R6" s="96"/>
      <c r="S6" s="96"/>
      <c r="T6" s="96"/>
      <c r="U6" s="96"/>
      <c r="V6" s="96"/>
      <c r="W6" s="96"/>
      <c r="X6" s="96"/>
    </row>
    <row r="7" spans="1:24" x14ac:dyDescent="0.25">
      <c r="A7" s="10" t="s">
        <v>19</v>
      </c>
      <c r="B7" s="11" t="s">
        <v>20</v>
      </c>
      <c r="C7" s="11" t="s">
        <v>21</v>
      </c>
      <c r="D7" s="11" t="s">
        <v>22</v>
      </c>
      <c r="E7" s="139" t="s">
        <v>177</v>
      </c>
      <c r="F7" s="28" t="s">
        <v>23</v>
      </c>
      <c r="G7" s="168" t="s">
        <v>178</v>
      </c>
      <c r="H7" s="169"/>
      <c r="I7" s="170"/>
      <c r="J7" s="115" t="s">
        <v>24</v>
      </c>
      <c r="K7" s="12" t="s">
        <v>25</v>
      </c>
      <c r="L7" s="174" t="s">
        <v>178</v>
      </c>
      <c r="M7" s="175"/>
      <c r="N7" s="175"/>
      <c r="O7" s="175"/>
      <c r="P7" s="175"/>
      <c r="Q7" s="175"/>
      <c r="R7" s="175"/>
      <c r="S7" s="175"/>
      <c r="T7" s="175"/>
      <c r="U7" s="175"/>
      <c r="V7" s="175"/>
      <c r="W7" s="176"/>
      <c r="X7" s="12" t="s">
        <v>26</v>
      </c>
    </row>
    <row r="8" spans="1:24" x14ac:dyDescent="0.25">
      <c r="A8" s="13" t="s">
        <v>27</v>
      </c>
      <c r="B8" s="14" t="s">
        <v>28</v>
      </c>
      <c r="C8" s="14" t="s">
        <v>29</v>
      </c>
      <c r="D8" s="13" t="s">
        <v>30</v>
      </c>
      <c r="E8" s="140" t="s">
        <v>30</v>
      </c>
      <c r="F8" s="29" t="s">
        <v>31</v>
      </c>
      <c r="G8" s="147" t="s">
        <v>16</v>
      </c>
      <c r="H8" s="148" t="s">
        <v>32</v>
      </c>
      <c r="I8" s="149" t="s">
        <v>32</v>
      </c>
      <c r="J8" s="100" t="s">
        <v>33</v>
      </c>
      <c r="K8" s="14" t="s">
        <v>16</v>
      </c>
      <c r="L8" s="171" t="s">
        <v>190</v>
      </c>
      <c r="M8" s="171" t="s">
        <v>189</v>
      </c>
      <c r="N8" s="171" t="s">
        <v>188</v>
      </c>
      <c r="O8" s="171" t="s">
        <v>187</v>
      </c>
      <c r="P8" s="171" t="s">
        <v>186</v>
      </c>
      <c r="Q8" s="171" t="s">
        <v>185</v>
      </c>
      <c r="R8" s="171" t="s">
        <v>184</v>
      </c>
      <c r="S8" s="171" t="s">
        <v>183</v>
      </c>
      <c r="T8" s="171" t="s">
        <v>182</v>
      </c>
      <c r="U8" s="171" t="s">
        <v>181</v>
      </c>
      <c r="V8" s="171" t="s">
        <v>180</v>
      </c>
      <c r="W8" s="171" t="s">
        <v>179</v>
      </c>
      <c r="X8" s="14" t="s">
        <v>170</v>
      </c>
    </row>
    <row r="9" spans="1:24" x14ac:dyDescent="0.25">
      <c r="A9" s="15" t="s">
        <v>34</v>
      </c>
      <c r="B9" s="16"/>
      <c r="C9" s="17" t="s">
        <v>35</v>
      </c>
      <c r="D9" s="17" t="s">
        <v>36</v>
      </c>
      <c r="E9" s="141" t="s">
        <v>36</v>
      </c>
      <c r="F9" s="30" t="s">
        <v>35</v>
      </c>
      <c r="G9" s="150" t="s">
        <v>37</v>
      </c>
      <c r="H9" s="141" t="s">
        <v>38</v>
      </c>
      <c r="I9" s="151" t="s">
        <v>39</v>
      </c>
      <c r="J9" s="101" t="s">
        <v>40</v>
      </c>
      <c r="K9" s="17" t="s">
        <v>41</v>
      </c>
      <c r="L9" s="172"/>
      <c r="M9" s="172"/>
      <c r="N9" s="172"/>
      <c r="O9" s="172"/>
      <c r="P9" s="172"/>
      <c r="Q9" s="172"/>
      <c r="R9" s="172"/>
      <c r="S9" s="172"/>
      <c r="T9" s="172"/>
      <c r="U9" s="172"/>
      <c r="V9" s="172"/>
      <c r="W9" s="172"/>
      <c r="X9" s="17" t="s">
        <v>171</v>
      </c>
    </row>
    <row r="10" spans="1:24" x14ac:dyDescent="0.25">
      <c r="A10" s="18"/>
      <c r="B10" s="16"/>
      <c r="C10" s="17" t="s">
        <v>42</v>
      </c>
      <c r="D10" s="17" t="s">
        <v>42</v>
      </c>
      <c r="E10" s="141" t="s">
        <v>39</v>
      </c>
      <c r="F10" s="30" t="s">
        <v>42</v>
      </c>
      <c r="G10" s="150" t="s">
        <v>43</v>
      </c>
      <c r="H10" s="152" t="s">
        <v>43</v>
      </c>
      <c r="I10" s="151"/>
      <c r="J10" s="101" t="s">
        <v>43</v>
      </c>
      <c r="K10" s="17" t="s">
        <v>44</v>
      </c>
      <c r="L10" s="173"/>
      <c r="M10" s="173"/>
      <c r="N10" s="173"/>
      <c r="O10" s="173"/>
      <c r="P10" s="173"/>
      <c r="Q10" s="173"/>
      <c r="R10" s="173"/>
      <c r="S10" s="173"/>
      <c r="T10" s="173"/>
      <c r="U10" s="173"/>
      <c r="V10" s="173"/>
      <c r="W10" s="173"/>
      <c r="X10" s="17"/>
    </row>
    <row r="11" spans="1:24" x14ac:dyDescent="0.25">
      <c r="A11" s="19"/>
      <c r="B11" s="6"/>
      <c r="C11" s="6"/>
      <c r="D11" s="6"/>
      <c r="E11" s="142"/>
      <c r="F11" s="31"/>
      <c r="G11" s="153"/>
      <c r="H11" s="154"/>
      <c r="I11" s="155"/>
      <c r="J11" s="102"/>
      <c r="K11" s="6"/>
      <c r="L11" s="154"/>
      <c r="M11" s="154"/>
      <c r="N11" s="154"/>
      <c r="O11" s="154"/>
      <c r="P11" s="154"/>
      <c r="Q11" s="154"/>
      <c r="R11" s="154"/>
      <c r="S11" s="154"/>
      <c r="T11" s="154"/>
      <c r="U11" s="154"/>
      <c r="V11" s="154"/>
      <c r="W11" s="154"/>
      <c r="X11" s="6"/>
    </row>
    <row r="12" spans="1:24" x14ac:dyDescent="0.25">
      <c r="A12" s="108" t="s">
        <v>45</v>
      </c>
      <c r="B12" s="106" t="s">
        <v>46</v>
      </c>
      <c r="C12" s="109"/>
      <c r="D12" s="110"/>
      <c r="E12" s="110"/>
      <c r="F12" s="111"/>
      <c r="G12" s="112"/>
      <c r="H12" s="110"/>
      <c r="I12" s="113"/>
      <c r="J12" s="103"/>
      <c r="K12" s="110"/>
      <c r="L12" s="110"/>
      <c r="M12" s="110"/>
      <c r="N12" s="110"/>
      <c r="O12" s="110"/>
      <c r="P12" s="110"/>
      <c r="Q12" s="110"/>
      <c r="R12" s="110"/>
      <c r="S12" s="110"/>
      <c r="T12" s="110"/>
      <c r="U12" s="110"/>
      <c r="V12" s="110"/>
      <c r="W12" s="110"/>
      <c r="X12" s="110"/>
    </row>
    <row r="13" spans="1:24" x14ac:dyDescent="0.25">
      <c r="A13" s="20" t="s">
        <v>47</v>
      </c>
      <c r="B13" s="21" t="s">
        <v>48</v>
      </c>
      <c r="C13" s="22">
        <v>53056</v>
      </c>
      <c r="D13" s="22">
        <v>1360</v>
      </c>
      <c r="E13" s="143" t="s">
        <v>252</v>
      </c>
      <c r="F13" s="32">
        <f>C13+D13</f>
        <v>54416</v>
      </c>
      <c r="G13" s="156">
        <v>5010.75</v>
      </c>
      <c r="H13" s="157"/>
      <c r="I13" s="158"/>
      <c r="J13" s="104">
        <f>G13+H13</f>
        <v>5010.75</v>
      </c>
      <c r="K13" s="22">
        <f>SUM(L13:W13)</f>
        <v>0</v>
      </c>
      <c r="L13" s="157"/>
      <c r="M13" s="157"/>
      <c r="N13" s="157"/>
      <c r="O13" s="157"/>
      <c r="P13" s="157"/>
      <c r="Q13" s="157"/>
      <c r="R13" s="157"/>
      <c r="S13" s="157"/>
      <c r="T13" s="157"/>
      <c r="U13" s="157"/>
      <c r="V13" s="157"/>
      <c r="W13" s="157"/>
      <c r="X13" s="22">
        <f>F13-(K13+J13)</f>
        <v>49405.25</v>
      </c>
    </row>
    <row r="14" spans="1:24" x14ac:dyDescent="0.25">
      <c r="A14" s="20" t="s">
        <v>49</v>
      </c>
      <c r="B14" s="21" t="s">
        <v>50</v>
      </c>
      <c r="C14" s="22">
        <v>1690</v>
      </c>
      <c r="D14" s="22">
        <v>150</v>
      </c>
      <c r="E14" s="143" t="s">
        <v>254</v>
      </c>
      <c r="F14" s="32">
        <f t="shared" ref="F14:F25" si="0">C14+D14</f>
        <v>1840</v>
      </c>
      <c r="G14" s="156">
        <v>891.6</v>
      </c>
      <c r="H14" s="157"/>
      <c r="I14" s="158"/>
      <c r="J14" s="104">
        <f t="shared" ref="J14:J25" si="1">G14+H14</f>
        <v>891.6</v>
      </c>
      <c r="K14" s="22">
        <f t="shared" ref="K14:K25" si="2">SUM(L14:W14)</f>
        <v>0</v>
      </c>
      <c r="L14" s="157"/>
      <c r="M14" s="157"/>
      <c r="N14" s="157"/>
      <c r="O14" s="157"/>
      <c r="P14" s="157"/>
      <c r="Q14" s="157"/>
      <c r="R14" s="157"/>
      <c r="S14" s="157"/>
      <c r="T14" s="157"/>
      <c r="U14" s="157"/>
      <c r="V14" s="157"/>
      <c r="W14" s="157"/>
      <c r="X14" s="22">
        <f t="shared" ref="X14:X25" si="3">F14-(K14+J14)</f>
        <v>948.4</v>
      </c>
    </row>
    <row r="15" spans="1:24" x14ac:dyDescent="0.25">
      <c r="A15" s="20" t="s">
        <v>51</v>
      </c>
      <c r="B15" s="21" t="s">
        <v>52</v>
      </c>
      <c r="C15" s="22">
        <v>0</v>
      </c>
      <c r="D15" s="22">
        <v>0</v>
      </c>
      <c r="E15" s="143"/>
      <c r="F15" s="32">
        <f t="shared" si="0"/>
        <v>0</v>
      </c>
      <c r="G15" s="156"/>
      <c r="H15" s="157"/>
      <c r="I15" s="158"/>
      <c r="J15" s="104">
        <f t="shared" si="1"/>
        <v>0</v>
      </c>
      <c r="K15" s="22">
        <f t="shared" si="2"/>
        <v>0</v>
      </c>
      <c r="L15" s="157"/>
      <c r="M15" s="157"/>
      <c r="N15" s="157"/>
      <c r="O15" s="157"/>
      <c r="P15" s="157"/>
      <c r="Q15" s="157"/>
      <c r="R15" s="157"/>
      <c r="S15" s="157"/>
      <c r="T15" s="157"/>
      <c r="U15" s="157"/>
      <c r="V15" s="157"/>
      <c r="W15" s="157"/>
      <c r="X15" s="22">
        <f t="shared" si="3"/>
        <v>0</v>
      </c>
    </row>
    <row r="16" spans="1:24" x14ac:dyDescent="0.25">
      <c r="A16" s="20" t="s">
        <v>53</v>
      </c>
      <c r="B16" s="21" t="s">
        <v>54</v>
      </c>
      <c r="C16" s="22">
        <v>2400</v>
      </c>
      <c r="D16" s="22">
        <v>0</v>
      </c>
      <c r="E16" s="143"/>
      <c r="F16" s="32">
        <f t="shared" si="0"/>
        <v>2400</v>
      </c>
      <c r="G16" s="156">
        <v>1378.76</v>
      </c>
      <c r="H16" s="157"/>
      <c r="I16" s="158"/>
      <c r="J16" s="104">
        <f t="shared" si="1"/>
        <v>1378.76</v>
      </c>
      <c r="K16" s="22">
        <f t="shared" si="2"/>
        <v>0</v>
      </c>
      <c r="L16" s="157"/>
      <c r="M16" s="157"/>
      <c r="N16" s="157"/>
      <c r="O16" s="157"/>
      <c r="P16" s="157"/>
      <c r="Q16" s="157"/>
      <c r="R16" s="157"/>
      <c r="S16" s="157"/>
      <c r="T16" s="157"/>
      <c r="U16" s="157"/>
      <c r="V16" s="157"/>
      <c r="W16" s="157"/>
      <c r="X16" s="22">
        <f t="shared" si="3"/>
        <v>1021.24</v>
      </c>
    </row>
    <row r="17" spans="1:24" x14ac:dyDescent="0.25">
      <c r="A17" s="20" t="s">
        <v>55</v>
      </c>
      <c r="B17" s="21" t="s">
        <v>56</v>
      </c>
      <c r="C17" s="22">
        <v>1443</v>
      </c>
      <c r="D17" s="22">
        <v>64</v>
      </c>
      <c r="E17" s="143" t="s">
        <v>255</v>
      </c>
      <c r="F17" s="32">
        <f t="shared" si="0"/>
        <v>1507</v>
      </c>
      <c r="G17" s="156">
        <f>F17/12</f>
        <v>125.58333333333333</v>
      </c>
      <c r="H17" s="157"/>
      <c r="I17" s="158"/>
      <c r="J17" s="104">
        <f t="shared" si="1"/>
        <v>125.58333333333333</v>
      </c>
      <c r="K17" s="22">
        <f t="shared" si="2"/>
        <v>0</v>
      </c>
      <c r="L17" s="157"/>
      <c r="M17" s="157"/>
      <c r="N17" s="157"/>
      <c r="O17" s="157"/>
      <c r="P17" s="157"/>
      <c r="Q17" s="157"/>
      <c r="R17" s="157"/>
      <c r="S17" s="157"/>
      <c r="T17" s="157"/>
      <c r="U17" s="157"/>
      <c r="V17" s="157"/>
      <c r="W17" s="157"/>
      <c r="X17" s="22">
        <f t="shared" si="3"/>
        <v>1381.4166666666667</v>
      </c>
    </row>
    <row r="18" spans="1:24" x14ac:dyDescent="0.25">
      <c r="A18" s="20" t="s">
        <v>57</v>
      </c>
      <c r="B18" s="21" t="s">
        <v>58</v>
      </c>
      <c r="C18" s="22">
        <v>2806</v>
      </c>
      <c r="D18" s="22">
        <v>123</v>
      </c>
      <c r="E18" s="143" t="s">
        <v>256</v>
      </c>
      <c r="F18" s="32">
        <f t="shared" si="0"/>
        <v>2929</v>
      </c>
      <c r="G18" s="156">
        <f>F18/12</f>
        <v>244.08333333333334</v>
      </c>
      <c r="H18" s="157"/>
      <c r="I18" s="158"/>
      <c r="J18" s="104">
        <f t="shared" si="1"/>
        <v>244.08333333333334</v>
      </c>
      <c r="K18" s="22">
        <f t="shared" si="2"/>
        <v>0</v>
      </c>
      <c r="L18" s="157"/>
      <c r="M18" s="157"/>
      <c r="N18" s="157"/>
      <c r="O18" s="157"/>
      <c r="P18" s="157"/>
      <c r="Q18" s="157"/>
      <c r="R18" s="157"/>
      <c r="S18" s="157"/>
      <c r="T18" s="157"/>
      <c r="U18" s="157"/>
      <c r="V18" s="157"/>
      <c r="W18" s="157"/>
      <c r="X18" s="22">
        <f t="shared" si="3"/>
        <v>2684.9166666666665</v>
      </c>
    </row>
    <row r="19" spans="1:24" x14ac:dyDescent="0.25">
      <c r="A19" s="20" t="s">
        <v>59</v>
      </c>
      <c r="B19" s="21" t="s">
        <v>60</v>
      </c>
      <c r="C19" s="22">
        <v>430</v>
      </c>
      <c r="D19" s="22">
        <v>60</v>
      </c>
      <c r="E19" s="143" t="s">
        <v>257</v>
      </c>
      <c r="F19" s="32">
        <f t="shared" si="0"/>
        <v>490</v>
      </c>
      <c r="G19" s="156"/>
      <c r="H19" s="157"/>
      <c r="I19" s="158"/>
      <c r="J19" s="104">
        <f t="shared" si="1"/>
        <v>0</v>
      </c>
      <c r="K19" s="22">
        <f t="shared" si="2"/>
        <v>0</v>
      </c>
      <c r="L19" s="157"/>
      <c r="M19" s="157"/>
      <c r="N19" s="157"/>
      <c r="O19" s="157"/>
      <c r="P19" s="157"/>
      <c r="Q19" s="157"/>
      <c r="R19" s="157"/>
      <c r="S19" s="157"/>
      <c r="T19" s="157"/>
      <c r="U19" s="157"/>
      <c r="V19" s="157"/>
      <c r="W19" s="157"/>
      <c r="X19" s="22">
        <f t="shared" si="3"/>
        <v>490</v>
      </c>
    </row>
    <row r="20" spans="1:24" x14ac:dyDescent="0.25">
      <c r="A20" s="20" t="s">
        <v>61</v>
      </c>
      <c r="B20" s="21" t="s">
        <v>62</v>
      </c>
      <c r="C20" s="22">
        <v>0</v>
      </c>
      <c r="D20" s="22">
        <v>0</v>
      </c>
      <c r="E20" s="143"/>
      <c r="F20" s="32">
        <f t="shared" si="0"/>
        <v>0</v>
      </c>
      <c r="G20" s="156"/>
      <c r="H20" s="157"/>
      <c r="I20" s="158"/>
      <c r="J20" s="104">
        <f t="shared" si="1"/>
        <v>0</v>
      </c>
      <c r="K20" s="22">
        <f t="shared" si="2"/>
        <v>0</v>
      </c>
      <c r="L20" s="157"/>
      <c r="M20" s="157"/>
      <c r="N20" s="157"/>
      <c r="O20" s="157"/>
      <c r="P20" s="157"/>
      <c r="Q20" s="157"/>
      <c r="R20" s="157"/>
      <c r="S20" s="157"/>
      <c r="T20" s="157"/>
      <c r="U20" s="157"/>
      <c r="V20" s="157"/>
      <c r="W20" s="157"/>
      <c r="X20" s="22">
        <f t="shared" si="3"/>
        <v>0</v>
      </c>
    </row>
    <row r="21" spans="1:24" x14ac:dyDescent="0.25">
      <c r="A21" s="20" t="s">
        <v>63</v>
      </c>
      <c r="B21" s="21" t="s">
        <v>64</v>
      </c>
      <c r="C21" s="22">
        <v>1275</v>
      </c>
      <c r="D21" s="22">
        <v>0</v>
      </c>
      <c r="E21" s="143"/>
      <c r="F21" s="32">
        <f t="shared" si="0"/>
        <v>1275</v>
      </c>
      <c r="G21" s="156">
        <f>F21/12</f>
        <v>106.25</v>
      </c>
      <c r="H21" s="157"/>
      <c r="I21" s="158"/>
      <c r="J21" s="104">
        <f t="shared" si="1"/>
        <v>106.25</v>
      </c>
      <c r="K21" s="22">
        <f t="shared" si="2"/>
        <v>0</v>
      </c>
      <c r="L21" s="157"/>
      <c r="M21" s="157"/>
      <c r="N21" s="157"/>
      <c r="O21" s="157"/>
      <c r="P21" s="157"/>
      <c r="Q21" s="157"/>
      <c r="R21" s="157"/>
      <c r="S21" s="157"/>
      <c r="T21" s="157"/>
      <c r="U21" s="157"/>
      <c r="V21" s="157"/>
      <c r="W21" s="157"/>
      <c r="X21" s="22">
        <f t="shared" si="3"/>
        <v>1168.75</v>
      </c>
    </row>
    <row r="22" spans="1:24" x14ac:dyDescent="0.25">
      <c r="A22" s="20" t="s">
        <v>65</v>
      </c>
      <c r="B22" s="21" t="s">
        <v>66</v>
      </c>
      <c r="C22" s="22">
        <v>6750</v>
      </c>
      <c r="D22" s="22">
        <v>810</v>
      </c>
      <c r="E22" s="143" t="s">
        <v>258</v>
      </c>
      <c r="F22" s="32">
        <f t="shared" si="0"/>
        <v>7560</v>
      </c>
      <c r="G22" s="156">
        <v>5600.7</v>
      </c>
      <c r="H22" s="157"/>
      <c r="I22" s="158"/>
      <c r="J22" s="104">
        <f t="shared" si="1"/>
        <v>5600.7</v>
      </c>
      <c r="K22" s="22">
        <f t="shared" si="2"/>
        <v>0</v>
      </c>
      <c r="L22" s="157"/>
      <c r="M22" s="157"/>
      <c r="N22" s="157"/>
      <c r="O22" s="157"/>
      <c r="P22" s="157"/>
      <c r="Q22" s="157"/>
      <c r="R22" s="157"/>
      <c r="S22" s="157"/>
      <c r="T22" s="157"/>
      <c r="U22" s="157"/>
      <c r="V22" s="157"/>
      <c r="W22" s="157"/>
      <c r="X22" s="22">
        <f t="shared" si="3"/>
        <v>1959.3000000000002</v>
      </c>
    </row>
    <row r="23" spans="1:24" x14ac:dyDescent="0.25">
      <c r="A23" s="20" t="s">
        <v>67</v>
      </c>
      <c r="B23" s="21" t="s">
        <v>68</v>
      </c>
      <c r="C23" s="22">
        <v>20647</v>
      </c>
      <c r="D23" s="22">
        <v>963</v>
      </c>
      <c r="E23" s="143" t="s">
        <v>259</v>
      </c>
      <c r="F23" s="32">
        <f t="shared" si="0"/>
        <v>21610</v>
      </c>
      <c r="G23" s="156">
        <v>1379.61</v>
      </c>
      <c r="H23" s="157"/>
      <c r="I23" s="158"/>
      <c r="J23" s="104">
        <f t="shared" si="1"/>
        <v>1379.61</v>
      </c>
      <c r="K23" s="22">
        <f t="shared" si="2"/>
        <v>0</v>
      </c>
      <c r="L23" s="157"/>
      <c r="M23" s="157"/>
      <c r="N23" s="157"/>
      <c r="O23" s="157"/>
      <c r="P23" s="157"/>
      <c r="Q23" s="157"/>
      <c r="R23" s="157"/>
      <c r="S23" s="157"/>
      <c r="T23" s="157"/>
      <c r="U23" s="157"/>
      <c r="V23" s="157"/>
      <c r="W23" s="157"/>
      <c r="X23" s="22">
        <f t="shared" si="3"/>
        <v>20230.39</v>
      </c>
    </row>
    <row r="24" spans="1:24" x14ac:dyDescent="0.25">
      <c r="A24" s="20" t="s">
        <v>69</v>
      </c>
      <c r="B24" s="21" t="s">
        <v>70</v>
      </c>
      <c r="C24" s="22">
        <v>6471</v>
      </c>
      <c r="D24" s="22">
        <v>264</v>
      </c>
      <c r="E24" s="143" t="s">
        <v>260</v>
      </c>
      <c r="F24" s="32">
        <f t="shared" si="0"/>
        <v>6735</v>
      </c>
      <c r="G24" s="156">
        <f>F24/12</f>
        <v>561.25</v>
      </c>
      <c r="H24" s="157"/>
      <c r="I24" s="158"/>
      <c r="J24" s="104">
        <f t="shared" si="1"/>
        <v>561.25</v>
      </c>
      <c r="K24" s="22">
        <f t="shared" si="2"/>
        <v>0</v>
      </c>
      <c r="L24" s="157"/>
      <c r="M24" s="157"/>
      <c r="N24" s="157"/>
      <c r="O24" s="157"/>
      <c r="P24" s="157"/>
      <c r="Q24" s="157"/>
      <c r="R24" s="157"/>
      <c r="S24" s="157"/>
      <c r="T24" s="157"/>
      <c r="U24" s="157"/>
      <c r="V24" s="157"/>
      <c r="W24" s="157"/>
      <c r="X24" s="22">
        <f t="shared" si="3"/>
        <v>6173.75</v>
      </c>
    </row>
    <row r="25" spans="1:24" x14ac:dyDescent="0.25">
      <c r="A25" s="20" t="s">
        <v>71</v>
      </c>
      <c r="B25" s="21" t="s">
        <v>72</v>
      </c>
      <c r="C25" s="22">
        <v>2060</v>
      </c>
      <c r="D25" s="22">
        <v>75</v>
      </c>
      <c r="E25" s="143" t="s">
        <v>261</v>
      </c>
      <c r="F25" s="32">
        <f t="shared" si="0"/>
        <v>2135</v>
      </c>
      <c r="G25" s="156">
        <v>215.45</v>
      </c>
      <c r="H25" s="157"/>
      <c r="I25" s="158"/>
      <c r="J25" s="104">
        <f t="shared" si="1"/>
        <v>215.45</v>
      </c>
      <c r="K25" s="22">
        <f t="shared" si="2"/>
        <v>0</v>
      </c>
      <c r="L25" s="157"/>
      <c r="M25" s="157"/>
      <c r="N25" s="157"/>
      <c r="O25" s="157"/>
      <c r="P25" s="157"/>
      <c r="Q25" s="157"/>
      <c r="R25" s="157"/>
      <c r="S25" s="157"/>
      <c r="T25" s="157"/>
      <c r="U25" s="157"/>
      <c r="V25" s="157"/>
      <c r="W25" s="157"/>
      <c r="X25" s="22">
        <f t="shared" si="3"/>
        <v>1919.55</v>
      </c>
    </row>
    <row r="26" spans="1:24" x14ac:dyDescent="0.25">
      <c r="A26" s="20" t="s">
        <v>228</v>
      </c>
      <c r="B26" s="21" t="s">
        <v>229</v>
      </c>
      <c r="C26" s="22">
        <v>4700</v>
      </c>
      <c r="D26" s="22">
        <v>300</v>
      </c>
      <c r="E26" s="143" t="s">
        <v>262</v>
      </c>
      <c r="F26" s="32">
        <f t="shared" ref="F26" si="4">C26+D26</f>
        <v>5000</v>
      </c>
      <c r="G26" s="156"/>
      <c r="H26" s="157"/>
      <c r="I26" s="158"/>
      <c r="J26" s="104">
        <f t="shared" ref="J26" si="5">G26+H26</f>
        <v>0</v>
      </c>
      <c r="K26" s="22">
        <f t="shared" ref="K26" si="6">SUM(L26:W26)</f>
        <v>0</v>
      </c>
      <c r="L26" s="157"/>
      <c r="M26" s="157"/>
      <c r="N26" s="157"/>
      <c r="O26" s="157"/>
      <c r="P26" s="157"/>
      <c r="Q26" s="157"/>
      <c r="R26" s="157"/>
      <c r="S26" s="157"/>
      <c r="T26" s="157"/>
      <c r="U26" s="157"/>
      <c r="V26" s="157"/>
      <c r="W26" s="157"/>
      <c r="X26" s="22">
        <f t="shared" ref="X26" si="7">F26-(K26+J26)</f>
        <v>5000</v>
      </c>
    </row>
    <row r="27" spans="1:24" x14ac:dyDescent="0.25">
      <c r="A27" s="108" t="s">
        <v>73</v>
      </c>
      <c r="B27" s="106" t="s">
        <v>74</v>
      </c>
      <c r="C27" s="110"/>
      <c r="D27" s="110"/>
      <c r="E27" s="110"/>
      <c r="F27" s="111"/>
      <c r="G27" s="112"/>
      <c r="H27" s="110"/>
      <c r="I27" s="113"/>
      <c r="J27" s="104"/>
      <c r="K27" s="110"/>
      <c r="L27" s="110"/>
      <c r="M27" s="110"/>
      <c r="N27" s="110"/>
      <c r="O27" s="110"/>
      <c r="P27" s="110"/>
      <c r="Q27" s="110"/>
      <c r="R27" s="110"/>
      <c r="S27" s="110"/>
      <c r="T27" s="110"/>
      <c r="U27" s="110"/>
      <c r="V27" s="110"/>
      <c r="W27" s="110"/>
      <c r="X27" s="110"/>
    </row>
    <row r="28" spans="1:24" x14ac:dyDescent="0.25">
      <c r="A28" s="20" t="s">
        <v>223</v>
      </c>
      <c r="B28" s="21" t="s">
        <v>224</v>
      </c>
      <c r="C28" s="22">
        <v>19030</v>
      </c>
      <c r="D28" s="22">
        <v>730</v>
      </c>
      <c r="E28" s="143" t="s">
        <v>263</v>
      </c>
      <c r="F28" s="32">
        <f t="shared" ref="F28" si="8">C28+D28</f>
        <v>19760</v>
      </c>
      <c r="G28" s="156">
        <v>4744.88</v>
      </c>
      <c r="H28" s="157">
        <v>15000</v>
      </c>
      <c r="I28" s="158" t="s">
        <v>248</v>
      </c>
      <c r="J28" s="104">
        <f t="shared" ref="J28" si="9">G28+H28</f>
        <v>19744.88</v>
      </c>
      <c r="K28" s="22">
        <f t="shared" ref="K28" si="10">SUM(L28:W28)</f>
        <v>0</v>
      </c>
      <c r="L28" s="157"/>
      <c r="M28" s="157"/>
      <c r="N28" s="157"/>
      <c r="O28" s="157"/>
      <c r="P28" s="157"/>
      <c r="Q28" s="157"/>
      <c r="R28" s="157"/>
      <c r="S28" s="157"/>
      <c r="T28" s="157"/>
      <c r="U28" s="157"/>
      <c r="V28" s="157"/>
      <c r="W28" s="157"/>
      <c r="X28" s="22">
        <f t="shared" ref="X28" si="11">F28-(K28+J28)</f>
        <v>15.119999999998981</v>
      </c>
    </row>
    <row r="29" spans="1:24" x14ac:dyDescent="0.25">
      <c r="A29" s="108" t="s">
        <v>75</v>
      </c>
      <c r="B29" s="106" t="s">
        <v>76</v>
      </c>
      <c r="C29" s="110"/>
      <c r="D29" s="110"/>
      <c r="E29" s="110"/>
      <c r="F29" s="111"/>
      <c r="G29" s="112"/>
      <c r="H29" s="110"/>
      <c r="I29" s="113"/>
      <c r="J29" s="104"/>
      <c r="K29" s="110"/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  <c r="W29" s="110"/>
      <c r="X29" s="110"/>
    </row>
    <row r="30" spans="1:24" x14ac:dyDescent="0.25">
      <c r="A30" s="20" t="s">
        <v>77</v>
      </c>
      <c r="B30" s="21" t="s">
        <v>230</v>
      </c>
      <c r="C30" s="22">
        <v>900</v>
      </c>
      <c r="D30" s="22">
        <v>0</v>
      </c>
      <c r="E30" s="143"/>
      <c r="F30" s="32">
        <f>C30+D30</f>
        <v>900</v>
      </c>
      <c r="G30" s="156"/>
      <c r="H30" s="157"/>
      <c r="I30" s="159"/>
      <c r="J30" s="104">
        <f>G30+H30</f>
        <v>0</v>
      </c>
      <c r="K30" s="22">
        <f>SUM(L30:W30)</f>
        <v>0</v>
      </c>
      <c r="L30" s="157"/>
      <c r="M30" s="157"/>
      <c r="N30" s="157"/>
      <c r="O30" s="157"/>
      <c r="P30" s="157"/>
      <c r="Q30" s="157"/>
      <c r="R30" s="157"/>
      <c r="S30" s="157"/>
      <c r="T30" s="157"/>
      <c r="U30" s="157"/>
      <c r="V30" s="157"/>
      <c r="W30" s="157"/>
      <c r="X30" s="22">
        <f>F30-(J30+K30)</f>
        <v>900</v>
      </c>
    </row>
    <row r="31" spans="1:24" x14ac:dyDescent="0.25">
      <c r="A31" s="108" t="s">
        <v>78</v>
      </c>
      <c r="B31" s="106" t="s">
        <v>79</v>
      </c>
      <c r="C31" s="110"/>
      <c r="D31" s="110"/>
      <c r="E31" s="110"/>
      <c r="F31" s="111"/>
      <c r="G31" s="112"/>
      <c r="H31" s="110"/>
      <c r="I31" s="113"/>
      <c r="J31" s="104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</row>
    <row r="32" spans="1:24" x14ac:dyDescent="0.25">
      <c r="A32" s="20" t="s">
        <v>80</v>
      </c>
      <c r="B32" s="21" t="s">
        <v>81</v>
      </c>
      <c r="C32" s="22">
        <v>0</v>
      </c>
      <c r="D32" s="22">
        <v>0</v>
      </c>
      <c r="E32" s="143"/>
      <c r="F32" s="32">
        <f>C32+D32</f>
        <v>0</v>
      </c>
      <c r="G32" s="156"/>
      <c r="H32" s="157"/>
      <c r="I32" s="159"/>
      <c r="J32" s="104">
        <f>G32+H32</f>
        <v>0</v>
      </c>
      <c r="K32" s="22">
        <f>SUM(L32:W32)</f>
        <v>0</v>
      </c>
      <c r="L32" s="157"/>
      <c r="M32" s="157"/>
      <c r="N32" s="157"/>
      <c r="O32" s="157"/>
      <c r="P32" s="157"/>
      <c r="Q32" s="157"/>
      <c r="R32" s="157"/>
      <c r="S32" s="157"/>
      <c r="T32" s="157"/>
      <c r="U32" s="157"/>
      <c r="V32" s="157"/>
      <c r="W32" s="157"/>
      <c r="X32" s="22">
        <f>F32-(J32+K32)</f>
        <v>0</v>
      </c>
    </row>
    <row r="33" spans="1:24" x14ac:dyDescent="0.25">
      <c r="A33" s="108" t="s">
        <v>82</v>
      </c>
      <c r="B33" s="106" t="s">
        <v>83</v>
      </c>
      <c r="C33" s="110"/>
      <c r="D33" s="110"/>
      <c r="E33" s="110"/>
      <c r="F33" s="111"/>
      <c r="G33" s="112"/>
      <c r="H33" s="110"/>
      <c r="I33" s="113"/>
      <c r="J33" s="104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</row>
    <row r="34" spans="1:24" x14ac:dyDescent="0.25">
      <c r="A34" s="20" t="s">
        <v>84</v>
      </c>
      <c r="B34" s="21" t="s">
        <v>85</v>
      </c>
      <c r="C34" s="22">
        <v>35000</v>
      </c>
      <c r="D34" s="22">
        <v>0</v>
      </c>
      <c r="E34" s="143"/>
      <c r="F34" s="32">
        <f>C34+D34</f>
        <v>35000</v>
      </c>
      <c r="G34" s="156">
        <v>2166.0300000000002</v>
      </c>
      <c r="H34" s="157">
        <v>3000</v>
      </c>
      <c r="I34" s="159" t="s">
        <v>249</v>
      </c>
      <c r="J34" s="104">
        <f>G34+H34</f>
        <v>5166.0300000000007</v>
      </c>
      <c r="K34" s="22">
        <f>SUM(L34:W34)</f>
        <v>0</v>
      </c>
      <c r="L34" s="157"/>
      <c r="M34" s="157"/>
      <c r="N34" s="157"/>
      <c r="O34" s="157"/>
      <c r="P34" s="157"/>
      <c r="Q34" s="157"/>
      <c r="R34" s="157"/>
      <c r="S34" s="157"/>
      <c r="T34" s="157"/>
      <c r="U34" s="157"/>
      <c r="V34" s="157"/>
      <c r="W34" s="157"/>
      <c r="X34" s="22">
        <f>F34-(J34+K34)</f>
        <v>29833.97</v>
      </c>
    </row>
    <row r="35" spans="1:24" x14ac:dyDescent="0.25">
      <c r="A35" s="20" t="s">
        <v>86</v>
      </c>
      <c r="B35" s="21" t="s">
        <v>231</v>
      </c>
      <c r="C35" s="22">
        <v>154190</v>
      </c>
      <c r="D35" s="22">
        <v>5048</v>
      </c>
      <c r="E35" s="143" t="s">
        <v>253</v>
      </c>
      <c r="F35" s="32">
        <f t="shared" ref="F35:F37" si="12">C35+D35</f>
        <v>159238</v>
      </c>
      <c r="G35" s="156">
        <v>16304</v>
      </c>
      <c r="H35" s="157"/>
      <c r="I35" s="159"/>
      <c r="J35" s="104">
        <f t="shared" ref="J35:J37" si="13">G35+H35</f>
        <v>16304</v>
      </c>
      <c r="K35" s="22">
        <f t="shared" ref="K35:K37" si="14">SUM(L35:W35)</f>
        <v>0</v>
      </c>
      <c r="L35" s="157"/>
      <c r="M35" s="157"/>
      <c r="N35" s="157"/>
      <c r="O35" s="157"/>
      <c r="P35" s="157"/>
      <c r="Q35" s="157"/>
      <c r="R35" s="157"/>
      <c r="S35" s="157"/>
      <c r="T35" s="157"/>
      <c r="U35" s="157"/>
      <c r="V35" s="157"/>
      <c r="W35" s="157"/>
      <c r="X35" s="22">
        <f t="shared" ref="X35:X37" si="15">F35-(J35+K35)</f>
        <v>142934</v>
      </c>
    </row>
    <row r="36" spans="1:24" x14ac:dyDescent="0.25">
      <c r="A36" s="20" t="s">
        <v>87</v>
      </c>
      <c r="B36" s="21" t="s">
        <v>232</v>
      </c>
      <c r="C36" s="22">
        <v>56095</v>
      </c>
      <c r="D36" s="22">
        <v>0</v>
      </c>
      <c r="E36" s="143"/>
      <c r="F36" s="32">
        <f t="shared" si="12"/>
        <v>56095</v>
      </c>
      <c r="G36" s="156"/>
      <c r="H36" s="157"/>
      <c r="I36" s="159"/>
      <c r="J36" s="104">
        <f t="shared" si="13"/>
        <v>0</v>
      </c>
      <c r="K36" s="22">
        <f t="shared" si="14"/>
        <v>0</v>
      </c>
      <c r="L36" s="157"/>
      <c r="M36" s="157"/>
      <c r="N36" s="157"/>
      <c r="O36" s="157"/>
      <c r="P36" s="157"/>
      <c r="Q36" s="157"/>
      <c r="R36" s="157"/>
      <c r="S36" s="157"/>
      <c r="T36" s="157"/>
      <c r="U36" s="157"/>
      <c r="V36" s="157"/>
      <c r="W36" s="157"/>
      <c r="X36" s="22">
        <f t="shared" si="15"/>
        <v>56095</v>
      </c>
    </row>
    <row r="37" spans="1:24" x14ac:dyDescent="0.25">
      <c r="A37" s="20" t="s">
        <v>88</v>
      </c>
      <c r="B37" s="21" t="s">
        <v>233</v>
      </c>
      <c r="C37" s="22">
        <v>60872</v>
      </c>
      <c r="D37" s="22">
        <v>4963</v>
      </c>
      <c r="E37" s="143"/>
      <c r="F37" s="32">
        <f t="shared" si="12"/>
        <v>65835</v>
      </c>
      <c r="G37" s="156"/>
      <c r="H37" s="157"/>
      <c r="I37" s="159"/>
      <c r="J37" s="104">
        <f t="shared" si="13"/>
        <v>0</v>
      </c>
      <c r="K37" s="22">
        <f t="shared" si="14"/>
        <v>0</v>
      </c>
      <c r="L37" s="157"/>
      <c r="M37" s="157"/>
      <c r="N37" s="157"/>
      <c r="O37" s="157"/>
      <c r="P37" s="157"/>
      <c r="Q37" s="157"/>
      <c r="R37" s="157"/>
      <c r="S37" s="157"/>
      <c r="T37" s="157"/>
      <c r="U37" s="157"/>
      <c r="V37" s="157"/>
      <c r="W37" s="157"/>
      <c r="X37" s="22">
        <f t="shared" si="15"/>
        <v>65835</v>
      </c>
    </row>
    <row r="38" spans="1:24" x14ac:dyDescent="0.25">
      <c r="A38" s="108" t="s">
        <v>89</v>
      </c>
      <c r="B38" s="106" t="s">
        <v>90</v>
      </c>
      <c r="C38" s="110"/>
      <c r="D38" s="110"/>
      <c r="E38" s="110"/>
      <c r="F38" s="111"/>
      <c r="G38" s="112"/>
      <c r="H38" s="110"/>
      <c r="I38" s="113"/>
      <c r="J38" s="104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</row>
    <row r="39" spans="1:24" x14ac:dyDescent="0.25">
      <c r="A39" s="20" t="s">
        <v>91</v>
      </c>
      <c r="B39" s="21" t="s">
        <v>92</v>
      </c>
      <c r="C39" s="22">
        <v>0</v>
      </c>
      <c r="D39" s="22">
        <v>0</v>
      </c>
      <c r="E39" s="143"/>
      <c r="F39" s="32">
        <f>C39+D39</f>
        <v>0</v>
      </c>
      <c r="G39" s="156"/>
      <c r="H39" s="157"/>
      <c r="I39" s="159"/>
      <c r="J39" s="104">
        <f>G39+H39</f>
        <v>0</v>
      </c>
      <c r="K39" s="22">
        <f>SUM(L39:W39)</f>
        <v>0</v>
      </c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22">
        <f>F39-(J39+K39)</f>
        <v>0</v>
      </c>
    </row>
    <row r="40" spans="1:24" x14ac:dyDescent="0.25">
      <c r="A40" s="20" t="s">
        <v>93</v>
      </c>
      <c r="B40" s="21" t="s">
        <v>94</v>
      </c>
      <c r="C40" s="22">
        <v>8825</v>
      </c>
      <c r="D40" s="22">
        <v>0</v>
      </c>
      <c r="E40" s="143"/>
      <c r="F40" s="32">
        <f t="shared" ref="F40" si="16">C40+D40</f>
        <v>8825</v>
      </c>
      <c r="G40" s="156"/>
      <c r="H40" s="157"/>
      <c r="I40" s="159"/>
      <c r="J40" s="104">
        <f t="shared" ref="J40" si="17">G40+H40</f>
        <v>0</v>
      </c>
      <c r="K40" s="22">
        <f t="shared" ref="K40" si="18">SUM(L40:W40)</f>
        <v>0</v>
      </c>
      <c r="L40" s="157"/>
      <c r="M40" s="157"/>
      <c r="N40" s="157"/>
      <c r="O40" s="157"/>
      <c r="P40" s="157"/>
      <c r="Q40" s="157"/>
      <c r="R40" s="157"/>
      <c r="S40" s="157"/>
      <c r="T40" s="157"/>
      <c r="U40" s="157"/>
      <c r="V40" s="157"/>
      <c r="W40" s="157"/>
      <c r="X40" s="22">
        <f t="shared" ref="X40" si="19">F40-(J40+K40)</f>
        <v>8825</v>
      </c>
    </row>
    <row r="41" spans="1:24" x14ac:dyDescent="0.25">
      <c r="A41" s="108" t="s">
        <v>95</v>
      </c>
      <c r="B41" s="106" t="s">
        <v>96</v>
      </c>
      <c r="C41" s="110"/>
      <c r="D41" s="110"/>
      <c r="E41" s="110"/>
      <c r="F41" s="111"/>
      <c r="G41" s="112"/>
      <c r="H41" s="110"/>
      <c r="I41" s="113"/>
      <c r="J41" s="104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0"/>
    </row>
    <row r="42" spans="1:24" x14ac:dyDescent="0.25">
      <c r="A42" s="20" t="s">
        <v>97</v>
      </c>
      <c r="B42" s="21" t="s">
        <v>98</v>
      </c>
      <c r="C42" s="22">
        <v>11003</v>
      </c>
      <c r="D42" s="22">
        <v>0</v>
      </c>
      <c r="E42" s="143"/>
      <c r="F42" s="32">
        <f>C42+D42</f>
        <v>11003</v>
      </c>
      <c r="G42" s="156"/>
      <c r="H42" s="157"/>
      <c r="I42" s="159"/>
      <c r="J42" s="104">
        <f>G42+H42</f>
        <v>0</v>
      </c>
      <c r="K42" s="22">
        <f>SUM(L42:W42)</f>
        <v>0</v>
      </c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22">
        <f>F42-(J42+K42)</f>
        <v>11003</v>
      </c>
    </row>
    <row r="43" spans="1:24" x14ac:dyDescent="0.25">
      <c r="A43" s="20" t="s">
        <v>99</v>
      </c>
      <c r="B43" s="21" t="s">
        <v>100</v>
      </c>
      <c r="C43" s="22">
        <v>24678</v>
      </c>
      <c r="D43" s="22">
        <v>0</v>
      </c>
      <c r="E43" s="143"/>
      <c r="F43" s="32">
        <f t="shared" ref="F43:F45" si="20">C43+D43</f>
        <v>24678</v>
      </c>
      <c r="G43" s="156"/>
      <c r="H43" s="157"/>
      <c r="I43" s="159"/>
      <c r="J43" s="104">
        <f t="shared" ref="J43:J45" si="21">G43+H43</f>
        <v>0</v>
      </c>
      <c r="K43" s="22">
        <f t="shared" ref="K43:K45" si="22">SUM(L43:W43)</f>
        <v>0</v>
      </c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22">
        <f t="shared" ref="X43:X45" si="23">F43-(J43+K43)</f>
        <v>24678</v>
      </c>
    </row>
    <row r="44" spans="1:24" x14ac:dyDescent="0.25">
      <c r="A44" s="20" t="s">
        <v>101</v>
      </c>
      <c r="B44" s="21" t="s">
        <v>234</v>
      </c>
      <c r="C44" s="22">
        <v>0</v>
      </c>
      <c r="D44" s="22">
        <v>0</v>
      </c>
      <c r="E44" s="143"/>
      <c r="F44" s="32">
        <f t="shared" si="20"/>
        <v>0</v>
      </c>
      <c r="G44" s="156"/>
      <c r="H44" s="157"/>
      <c r="I44" s="159"/>
      <c r="J44" s="104">
        <f t="shared" si="21"/>
        <v>0</v>
      </c>
      <c r="K44" s="22">
        <f t="shared" si="22"/>
        <v>0</v>
      </c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22">
        <f t="shared" si="23"/>
        <v>0</v>
      </c>
    </row>
    <row r="45" spans="1:24" x14ac:dyDescent="0.25">
      <c r="A45" s="20" t="s">
        <v>102</v>
      </c>
      <c r="B45" s="21" t="s">
        <v>103</v>
      </c>
      <c r="C45" s="22">
        <v>17689</v>
      </c>
      <c r="D45" s="22">
        <v>3616</v>
      </c>
      <c r="E45" s="143" t="s">
        <v>264</v>
      </c>
      <c r="F45" s="32">
        <f t="shared" si="20"/>
        <v>21305</v>
      </c>
      <c r="G45" s="156"/>
      <c r="H45" s="157"/>
      <c r="I45" s="159"/>
      <c r="J45" s="104">
        <f t="shared" si="21"/>
        <v>0</v>
      </c>
      <c r="K45" s="22">
        <f t="shared" si="22"/>
        <v>0</v>
      </c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22">
        <f t="shared" si="23"/>
        <v>21305</v>
      </c>
    </row>
    <row r="46" spans="1:24" x14ac:dyDescent="0.25">
      <c r="A46" s="108" t="s">
        <v>104</v>
      </c>
      <c r="B46" s="106" t="s">
        <v>105</v>
      </c>
      <c r="C46" s="110"/>
      <c r="D46" s="110"/>
      <c r="E46" s="110"/>
      <c r="F46" s="111"/>
      <c r="G46" s="112"/>
      <c r="H46" s="110"/>
      <c r="I46" s="113"/>
      <c r="J46" s="104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110"/>
      <c r="X46" s="110"/>
    </row>
    <row r="47" spans="1:24" x14ac:dyDescent="0.25">
      <c r="A47" s="20" t="s">
        <v>106</v>
      </c>
      <c r="B47" s="21" t="s">
        <v>107</v>
      </c>
      <c r="C47" s="22">
        <v>21099</v>
      </c>
      <c r="D47" s="22">
        <v>780</v>
      </c>
      <c r="E47" s="143" t="s">
        <v>265</v>
      </c>
      <c r="F47" s="32">
        <f>C47+D47</f>
        <v>21879</v>
      </c>
      <c r="G47" s="156"/>
      <c r="H47" s="157"/>
      <c r="I47" s="159"/>
      <c r="J47" s="104">
        <f>G47+H47</f>
        <v>0</v>
      </c>
      <c r="K47" s="22">
        <f>SUM(L47:W47)</f>
        <v>0</v>
      </c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22">
        <f>F47-(J47+K47)</f>
        <v>21879</v>
      </c>
    </row>
    <row r="48" spans="1:24" x14ac:dyDescent="0.25">
      <c r="A48" s="20" t="s">
        <v>235</v>
      </c>
      <c r="B48" s="21" t="s">
        <v>236</v>
      </c>
      <c r="C48" s="22"/>
      <c r="D48" s="22"/>
      <c r="E48" s="143"/>
      <c r="F48" s="32"/>
      <c r="G48" s="156"/>
      <c r="H48" s="157"/>
      <c r="I48" s="159"/>
      <c r="J48" s="104"/>
      <c r="K48" s="22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22"/>
    </row>
    <row r="49" spans="1:24" x14ac:dyDescent="0.25">
      <c r="A49" s="20"/>
      <c r="B49" s="178" t="s">
        <v>108</v>
      </c>
      <c r="C49" s="22">
        <v>44349</v>
      </c>
      <c r="D49" s="22">
        <v>2200</v>
      </c>
      <c r="E49" s="143" t="s">
        <v>266</v>
      </c>
      <c r="F49" s="32">
        <f t="shared" ref="F49:F57" si="24">C49+D49</f>
        <v>46549</v>
      </c>
      <c r="G49" s="156"/>
      <c r="H49" s="157"/>
      <c r="I49" s="159"/>
      <c r="J49" s="104">
        <f t="shared" ref="J49:J57" si="25">G49+H49</f>
        <v>0</v>
      </c>
      <c r="K49" s="22">
        <f t="shared" ref="K49:K57" si="26">SUM(L49:W49)</f>
        <v>0</v>
      </c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22">
        <f t="shared" ref="X49:X57" si="27">F49-(J49+K49)</f>
        <v>46549</v>
      </c>
    </row>
    <row r="50" spans="1:24" x14ac:dyDescent="0.25">
      <c r="A50" s="20"/>
      <c r="B50" s="178" t="s">
        <v>109</v>
      </c>
      <c r="C50" s="22">
        <v>5589</v>
      </c>
      <c r="D50" s="22">
        <v>0</v>
      </c>
      <c r="E50" s="143"/>
      <c r="F50" s="32">
        <f t="shared" si="24"/>
        <v>5589</v>
      </c>
      <c r="G50" s="156"/>
      <c r="H50" s="157"/>
      <c r="I50" s="159"/>
      <c r="J50" s="104">
        <f t="shared" si="25"/>
        <v>0</v>
      </c>
      <c r="K50" s="22">
        <f t="shared" si="26"/>
        <v>0</v>
      </c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22">
        <f t="shared" si="27"/>
        <v>5589</v>
      </c>
    </row>
    <row r="51" spans="1:24" x14ac:dyDescent="0.25">
      <c r="A51" s="20"/>
      <c r="B51" s="178" t="s">
        <v>110</v>
      </c>
      <c r="C51" s="22">
        <v>0</v>
      </c>
      <c r="D51" s="22">
        <v>0</v>
      </c>
      <c r="E51" s="143"/>
      <c r="F51" s="32">
        <f t="shared" si="24"/>
        <v>0</v>
      </c>
      <c r="G51" s="156"/>
      <c r="H51" s="157"/>
      <c r="I51" s="159"/>
      <c r="J51" s="104">
        <f t="shared" si="25"/>
        <v>0</v>
      </c>
      <c r="K51" s="22">
        <f t="shared" si="26"/>
        <v>0</v>
      </c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22">
        <f t="shared" si="27"/>
        <v>0</v>
      </c>
    </row>
    <row r="52" spans="1:24" x14ac:dyDescent="0.25">
      <c r="A52" s="20"/>
      <c r="B52" s="178" t="s">
        <v>111</v>
      </c>
      <c r="C52" s="22">
        <v>30137</v>
      </c>
      <c r="D52" s="22">
        <v>6560</v>
      </c>
      <c r="E52" s="143" t="s">
        <v>267</v>
      </c>
      <c r="F52" s="32">
        <f t="shared" si="24"/>
        <v>36697</v>
      </c>
      <c r="G52" s="156"/>
      <c r="H52" s="157"/>
      <c r="I52" s="159"/>
      <c r="J52" s="104">
        <f t="shared" si="25"/>
        <v>0</v>
      </c>
      <c r="K52" s="22">
        <f t="shared" si="26"/>
        <v>0</v>
      </c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22">
        <f t="shared" si="27"/>
        <v>36697</v>
      </c>
    </row>
    <row r="53" spans="1:24" x14ac:dyDescent="0.25">
      <c r="A53" s="20" t="s">
        <v>112</v>
      </c>
      <c r="B53" s="21" t="s">
        <v>113</v>
      </c>
      <c r="C53" s="22">
        <v>10942</v>
      </c>
      <c r="D53" s="22">
        <v>0</v>
      </c>
      <c r="E53" s="143"/>
      <c r="F53" s="32">
        <f t="shared" si="24"/>
        <v>10942</v>
      </c>
      <c r="G53" s="156"/>
      <c r="H53" s="157"/>
      <c r="I53" s="159"/>
      <c r="J53" s="104">
        <f t="shared" si="25"/>
        <v>0</v>
      </c>
      <c r="K53" s="22">
        <f t="shared" si="26"/>
        <v>0</v>
      </c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22">
        <f t="shared" si="27"/>
        <v>10942</v>
      </c>
    </row>
    <row r="54" spans="1:24" x14ac:dyDescent="0.25">
      <c r="A54" s="20" t="s">
        <v>114</v>
      </c>
      <c r="B54" s="21" t="s">
        <v>115</v>
      </c>
      <c r="C54" s="22">
        <v>0</v>
      </c>
      <c r="D54" s="22">
        <v>0</v>
      </c>
      <c r="E54" s="143"/>
      <c r="F54" s="32">
        <f t="shared" si="24"/>
        <v>0</v>
      </c>
      <c r="G54" s="156"/>
      <c r="H54" s="157"/>
      <c r="I54" s="159"/>
      <c r="J54" s="104">
        <f t="shared" si="25"/>
        <v>0</v>
      </c>
      <c r="K54" s="22">
        <f t="shared" si="26"/>
        <v>0</v>
      </c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22">
        <f t="shared" si="27"/>
        <v>0</v>
      </c>
    </row>
    <row r="55" spans="1:24" x14ac:dyDescent="0.25">
      <c r="A55" s="20" t="s">
        <v>116</v>
      </c>
      <c r="B55" s="21" t="s">
        <v>117</v>
      </c>
      <c r="C55" s="22">
        <v>60538</v>
      </c>
      <c r="D55" s="22">
        <v>0</v>
      </c>
      <c r="E55" s="143"/>
      <c r="F55" s="32">
        <f t="shared" si="24"/>
        <v>60538</v>
      </c>
      <c r="G55" s="156"/>
      <c r="H55" s="157"/>
      <c r="I55" s="159"/>
      <c r="J55" s="104">
        <f t="shared" si="25"/>
        <v>0</v>
      </c>
      <c r="K55" s="22">
        <f t="shared" si="26"/>
        <v>0</v>
      </c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22">
        <f t="shared" si="27"/>
        <v>60538</v>
      </c>
    </row>
    <row r="56" spans="1:24" x14ac:dyDescent="0.25">
      <c r="A56" s="20" t="s">
        <v>237</v>
      </c>
      <c r="B56" s="21" t="s">
        <v>238</v>
      </c>
      <c r="C56" s="22">
        <v>0</v>
      </c>
      <c r="D56" s="22">
        <v>0</v>
      </c>
      <c r="E56" s="143"/>
      <c r="F56" s="32">
        <f t="shared" ref="F56" si="28">C56+D56</f>
        <v>0</v>
      </c>
      <c r="G56" s="156"/>
      <c r="H56" s="157"/>
      <c r="I56" s="159"/>
      <c r="J56" s="104">
        <f t="shared" ref="J56" si="29">G56+H56</f>
        <v>0</v>
      </c>
      <c r="K56" s="22">
        <f t="shared" ref="K56" si="30">SUM(L56:W56)</f>
        <v>0</v>
      </c>
      <c r="L56" s="157"/>
      <c r="M56" s="157"/>
      <c r="N56" s="157"/>
      <c r="O56" s="157"/>
      <c r="P56" s="157"/>
      <c r="Q56" s="157"/>
      <c r="R56" s="157"/>
      <c r="S56" s="157"/>
      <c r="T56" s="157"/>
      <c r="U56" s="157"/>
      <c r="V56" s="157"/>
      <c r="W56" s="157"/>
      <c r="X56" s="22">
        <f t="shared" ref="X56" si="31">F56-(J56+K56)</f>
        <v>0</v>
      </c>
    </row>
    <row r="57" spans="1:24" x14ac:dyDescent="0.25">
      <c r="A57" s="20" t="s">
        <v>118</v>
      </c>
      <c r="B57" s="21" t="s">
        <v>119</v>
      </c>
      <c r="C57" s="22">
        <v>135345</v>
      </c>
      <c r="D57" s="22">
        <v>3000</v>
      </c>
      <c r="E57" s="143" t="s">
        <v>268</v>
      </c>
      <c r="F57" s="32">
        <f t="shared" si="24"/>
        <v>138345</v>
      </c>
      <c r="G57" s="156"/>
      <c r="H57" s="157"/>
      <c r="I57" s="159"/>
      <c r="J57" s="104">
        <f t="shared" si="25"/>
        <v>0</v>
      </c>
      <c r="K57" s="22">
        <f t="shared" si="26"/>
        <v>0</v>
      </c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22">
        <f t="shared" si="27"/>
        <v>138345</v>
      </c>
    </row>
    <row r="58" spans="1:24" x14ac:dyDescent="0.25">
      <c r="A58" s="108" t="s">
        <v>120</v>
      </c>
      <c r="B58" s="106" t="s">
        <v>121</v>
      </c>
      <c r="C58" s="110"/>
      <c r="D58" s="110"/>
      <c r="E58" s="110"/>
      <c r="F58" s="111"/>
      <c r="G58" s="112"/>
      <c r="H58" s="110"/>
      <c r="I58" s="113"/>
      <c r="J58" s="104"/>
      <c r="K58" s="110"/>
      <c r="L58" s="110"/>
      <c r="M58" s="110"/>
      <c r="N58" s="110"/>
      <c r="O58" s="110"/>
      <c r="P58" s="110"/>
      <c r="Q58" s="110"/>
      <c r="R58" s="110"/>
      <c r="S58" s="110"/>
      <c r="T58" s="110"/>
      <c r="U58" s="110"/>
      <c r="V58" s="110"/>
      <c r="W58" s="110"/>
      <c r="X58" s="110"/>
    </row>
    <row r="59" spans="1:24" x14ac:dyDescent="0.25">
      <c r="A59" s="20" t="s">
        <v>122</v>
      </c>
      <c r="B59" s="21" t="s">
        <v>123</v>
      </c>
      <c r="C59" s="22">
        <v>24458</v>
      </c>
      <c r="D59" s="22">
        <v>1479.34</v>
      </c>
      <c r="E59" s="143" t="s">
        <v>269</v>
      </c>
      <c r="F59" s="32">
        <f>C59+D59</f>
        <v>25937.34</v>
      </c>
      <c r="G59" s="156"/>
      <c r="H59" s="157"/>
      <c r="I59" s="159"/>
      <c r="J59" s="104">
        <f>G59+H59</f>
        <v>0</v>
      </c>
      <c r="K59" s="22">
        <f>SUM(L59:W59)</f>
        <v>0</v>
      </c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22">
        <f>F59-(J59+K59)</f>
        <v>25937.34</v>
      </c>
    </row>
    <row r="60" spans="1:24" x14ac:dyDescent="0.25">
      <c r="A60" s="20" t="s">
        <v>124</v>
      </c>
      <c r="B60" s="21" t="s">
        <v>125</v>
      </c>
      <c r="C60" s="22">
        <v>12155</v>
      </c>
      <c r="D60" s="22">
        <v>0</v>
      </c>
      <c r="E60" s="143"/>
      <c r="F60" s="32">
        <f t="shared" ref="F60:F63" si="32">C60+D60</f>
        <v>12155</v>
      </c>
      <c r="G60" s="156"/>
      <c r="H60" s="157"/>
      <c r="I60" s="159"/>
      <c r="J60" s="104">
        <f t="shared" ref="J60:J63" si="33">G60+H60</f>
        <v>0</v>
      </c>
      <c r="K60" s="22">
        <f t="shared" ref="K60:K63" si="34">SUM(L60:W60)</f>
        <v>0</v>
      </c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22">
        <f t="shared" ref="X60:X63" si="35">F60-(J60+K60)</f>
        <v>12155</v>
      </c>
    </row>
    <row r="61" spans="1:24" x14ac:dyDescent="0.25">
      <c r="A61" s="20" t="s">
        <v>126</v>
      </c>
      <c r="B61" s="21" t="s">
        <v>240</v>
      </c>
      <c r="C61" s="22">
        <v>7340</v>
      </c>
      <c r="D61" s="22">
        <v>0</v>
      </c>
      <c r="E61" s="143"/>
      <c r="F61" s="32">
        <f t="shared" si="32"/>
        <v>7340</v>
      </c>
      <c r="G61" s="156"/>
      <c r="H61" s="157"/>
      <c r="I61" s="159"/>
      <c r="J61" s="104">
        <f t="shared" si="33"/>
        <v>0</v>
      </c>
      <c r="K61" s="22">
        <f t="shared" si="34"/>
        <v>0</v>
      </c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22">
        <f t="shared" si="35"/>
        <v>7340</v>
      </c>
    </row>
    <row r="62" spans="1:24" x14ac:dyDescent="0.25">
      <c r="A62" s="20" t="s">
        <v>127</v>
      </c>
      <c r="B62" s="21" t="s">
        <v>128</v>
      </c>
      <c r="C62" s="22">
        <v>3694</v>
      </c>
      <c r="D62" s="22">
        <v>0</v>
      </c>
      <c r="E62" s="143"/>
      <c r="F62" s="32">
        <f t="shared" si="32"/>
        <v>3694</v>
      </c>
      <c r="G62" s="156"/>
      <c r="H62" s="157"/>
      <c r="I62" s="159"/>
      <c r="J62" s="104">
        <f t="shared" si="33"/>
        <v>0</v>
      </c>
      <c r="K62" s="22">
        <f t="shared" si="34"/>
        <v>0</v>
      </c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22">
        <f t="shared" si="35"/>
        <v>3694</v>
      </c>
    </row>
    <row r="63" spans="1:24" x14ac:dyDescent="0.25">
      <c r="A63" s="20" t="s">
        <v>129</v>
      </c>
      <c r="B63" s="21" t="s">
        <v>239</v>
      </c>
      <c r="C63" s="22">
        <v>28438</v>
      </c>
      <c r="D63" s="22">
        <v>0</v>
      </c>
      <c r="E63" s="143"/>
      <c r="F63" s="32">
        <f t="shared" si="32"/>
        <v>28438</v>
      </c>
      <c r="G63" s="156"/>
      <c r="H63" s="157"/>
      <c r="I63" s="159"/>
      <c r="J63" s="104">
        <f t="shared" si="33"/>
        <v>0</v>
      </c>
      <c r="K63" s="22">
        <f t="shared" si="34"/>
        <v>0</v>
      </c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22">
        <f t="shared" si="35"/>
        <v>28438</v>
      </c>
    </row>
    <row r="64" spans="1:24" x14ac:dyDescent="0.25">
      <c r="A64" s="108" t="s">
        <v>130</v>
      </c>
      <c r="B64" s="106" t="s">
        <v>131</v>
      </c>
      <c r="C64" s="110"/>
      <c r="D64" s="110"/>
      <c r="E64" s="110"/>
      <c r="F64" s="111"/>
      <c r="G64" s="112"/>
      <c r="H64" s="110"/>
      <c r="I64" s="113"/>
      <c r="J64" s="104"/>
      <c r="K64" s="110"/>
      <c r="L64" s="110"/>
      <c r="M64" s="110"/>
      <c r="N64" s="110"/>
      <c r="O64" s="110"/>
      <c r="P64" s="110"/>
      <c r="Q64" s="110"/>
      <c r="R64" s="110"/>
      <c r="S64" s="110"/>
      <c r="T64" s="110"/>
      <c r="U64" s="110"/>
      <c r="V64" s="110"/>
      <c r="W64" s="110"/>
      <c r="X64" s="110"/>
    </row>
    <row r="65" spans="1:24" x14ac:dyDescent="0.25">
      <c r="A65" s="20" t="s">
        <v>132</v>
      </c>
      <c r="B65" s="21" t="s">
        <v>241</v>
      </c>
      <c r="C65" s="22">
        <v>49697</v>
      </c>
      <c r="D65" s="22">
        <v>0</v>
      </c>
      <c r="E65" s="143"/>
      <c r="F65" s="32">
        <f>C65+D65</f>
        <v>49697</v>
      </c>
      <c r="G65" s="156"/>
      <c r="H65" s="157"/>
      <c r="I65" s="159"/>
      <c r="J65" s="104">
        <f>G65+H65</f>
        <v>0</v>
      </c>
      <c r="K65" s="22">
        <f>SUM(L65:W65)</f>
        <v>0</v>
      </c>
      <c r="L65" s="157"/>
      <c r="M65" s="157"/>
      <c r="N65" s="157"/>
      <c r="O65" s="157"/>
      <c r="P65" s="157"/>
      <c r="Q65" s="157"/>
      <c r="R65" s="157"/>
      <c r="S65" s="157"/>
      <c r="T65" s="157"/>
      <c r="U65" s="157"/>
      <c r="V65" s="157"/>
      <c r="W65" s="157"/>
      <c r="X65" s="22">
        <f>F65-(K65+J65)</f>
        <v>49697</v>
      </c>
    </row>
    <row r="66" spans="1:24" x14ac:dyDescent="0.25">
      <c r="A66" s="20" t="s">
        <v>133</v>
      </c>
      <c r="B66" s="21" t="s">
        <v>13</v>
      </c>
      <c r="C66" s="22">
        <v>3294</v>
      </c>
      <c r="D66" s="22">
        <v>0</v>
      </c>
      <c r="E66" s="143"/>
      <c r="F66" s="32">
        <f>C66+D66</f>
        <v>3294</v>
      </c>
      <c r="G66" s="156"/>
      <c r="H66" s="157"/>
      <c r="I66" s="159"/>
      <c r="J66" s="104">
        <f>G66+H66</f>
        <v>0</v>
      </c>
      <c r="K66" s="22">
        <f>SUM(L66:W66)</f>
        <v>0</v>
      </c>
      <c r="L66" s="157"/>
      <c r="M66" s="157"/>
      <c r="N66" s="157"/>
      <c r="O66" s="157"/>
      <c r="P66" s="157"/>
      <c r="Q66" s="157"/>
      <c r="R66" s="157"/>
      <c r="S66" s="157"/>
      <c r="T66" s="157"/>
      <c r="U66" s="157"/>
      <c r="V66" s="157"/>
      <c r="W66" s="157"/>
      <c r="X66" s="22">
        <f>F66-(K66+J66)</f>
        <v>3294</v>
      </c>
    </row>
    <row r="67" spans="1:24" x14ac:dyDescent="0.25">
      <c r="A67" s="108" t="s">
        <v>134</v>
      </c>
      <c r="B67" s="106" t="s">
        <v>135</v>
      </c>
      <c r="C67" s="110"/>
      <c r="D67" s="110"/>
      <c r="E67" s="110"/>
      <c r="F67" s="111"/>
      <c r="G67" s="112"/>
      <c r="H67" s="110"/>
      <c r="I67" s="113"/>
      <c r="J67" s="104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</row>
    <row r="68" spans="1:24" x14ac:dyDescent="0.25">
      <c r="A68" s="20" t="s">
        <v>136</v>
      </c>
      <c r="B68" s="21" t="s">
        <v>137</v>
      </c>
      <c r="C68" s="22">
        <v>0</v>
      </c>
      <c r="D68" s="22">
        <v>0</v>
      </c>
      <c r="E68" s="143"/>
      <c r="F68" s="32">
        <f>C68+D68</f>
        <v>0</v>
      </c>
      <c r="G68" s="156"/>
      <c r="H68" s="157"/>
      <c r="I68" s="159"/>
      <c r="J68" s="104">
        <f>G68+H68</f>
        <v>0</v>
      </c>
      <c r="K68" s="22">
        <f>SUM(L68:W68)</f>
        <v>0</v>
      </c>
      <c r="L68" s="157"/>
      <c r="M68" s="157"/>
      <c r="N68" s="157"/>
      <c r="O68" s="157"/>
      <c r="P68" s="157"/>
      <c r="Q68" s="157"/>
      <c r="R68" s="157"/>
      <c r="S68" s="157"/>
      <c r="T68" s="157"/>
      <c r="U68" s="157"/>
      <c r="V68" s="157"/>
      <c r="W68" s="157"/>
      <c r="X68" s="22">
        <f>F68-(J68+K68)</f>
        <v>0</v>
      </c>
    </row>
    <row r="69" spans="1:24" x14ac:dyDescent="0.25">
      <c r="A69" s="108" t="s">
        <v>138</v>
      </c>
      <c r="B69" s="106" t="s">
        <v>139</v>
      </c>
      <c r="C69" s="110"/>
      <c r="D69" s="110"/>
      <c r="E69" s="110"/>
      <c r="F69" s="111"/>
      <c r="G69" s="112"/>
      <c r="H69" s="110"/>
      <c r="I69" s="113"/>
      <c r="J69" s="104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</row>
    <row r="70" spans="1:24" x14ac:dyDescent="0.25">
      <c r="A70" s="20" t="s">
        <v>242</v>
      </c>
      <c r="B70" s="21" t="s">
        <v>243</v>
      </c>
      <c r="C70" s="22">
        <v>9291</v>
      </c>
      <c r="D70" s="22">
        <v>0</v>
      </c>
      <c r="E70" s="143"/>
      <c r="F70" s="32">
        <f>C70+D70</f>
        <v>9291</v>
      </c>
      <c r="G70" s="156"/>
      <c r="H70" s="157"/>
      <c r="I70" s="159"/>
      <c r="J70" s="104">
        <f>G70+H70</f>
        <v>0</v>
      </c>
      <c r="K70" s="22">
        <f>SUM(L70:W70)</f>
        <v>0</v>
      </c>
      <c r="L70" s="157"/>
      <c r="M70" s="157"/>
      <c r="N70" s="157"/>
      <c r="O70" s="157"/>
      <c r="P70" s="157"/>
      <c r="Q70" s="157"/>
      <c r="R70" s="157"/>
      <c r="S70" s="157"/>
      <c r="T70" s="157"/>
      <c r="U70" s="157"/>
      <c r="V70" s="157"/>
      <c r="W70" s="157"/>
      <c r="X70" s="22">
        <f>F70-(J70+K70)</f>
        <v>9291</v>
      </c>
    </row>
    <row r="71" spans="1:24" x14ac:dyDescent="0.25">
      <c r="A71" s="108" t="s">
        <v>140</v>
      </c>
      <c r="B71" s="106" t="s">
        <v>141</v>
      </c>
      <c r="C71" s="110"/>
      <c r="D71" s="110"/>
      <c r="E71" s="110"/>
      <c r="F71" s="111"/>
      <c r="G71" s="112"/>
      <c r="H71" s="110"/>
      <c r="I71" s="113"/>
      <c r="J71" s="104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</row>
    <row r="72" spans="1:24" x14ac:dyDescent="0.25">
      <c r="A72" s="108" t="s">
        <v>142</v>
      </c>
      <c r="B72" s="106" t="s">
        <v>143</v>
      </c>
      <c r="C72" s="110"/>
      <c r="D72" s="110"/>
      <c r="E72" s="110"/>
      <c r="F72" s="111"/>
      <c r="G72" s="112"/>
      <c r="H72" s="110"/>
      <c r="I72" s="113"/>
      <c r="J72" s="104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</row>
    <row r="73" spans="1:24" x14ac:dyDescent="0.25">
      <c r="A73" s="20" t="s">
        <v>144</v>
      </c>
      <c r="B73" s="21" t="s">
        <v>143</v>
      </c>
      <c r="C73" s="22">
        <v>23770</v>
      </c>
      <c r="D73" s="22">
        <v>1050</v>
      </c>
      <c r="E73" s="143" t="s">
        <v>270</v>
      </c>
      <c r="F73" s="32">
        <f>C73+D73</f>
        <v>24820</v>
      </c>
      <c r="G73" s="156"/>
      <c r="H73" s="157"/>
      <c r="I73" s="159"/>
      <c r="J73" s="104">
        <f>G73+H73</f>
        <v>0</v>
      </c>
      <c r="K73" s="22">
        <f>SUM(L73:W73)</f>
        <v>0</v>
      </c>
      <c r="L73" s="157"/>
      <c r="M73" s="157"/>
      <c r="N73" s="157"/>
      <c r="O73" s="157"/>
      <c r="P73" s="157"/>
      <c r="Q73" s="157"/>
      <c r="R73" s="157"/>
      <c r="S73" s="157"/>
      <c r="T73" s="157"/>
      <c r="U73" s="157"/>
      <c r="V73" s="157"/>
      <c r="W73" s="157"/>
      <c r="X73" s="22">
        <f>F73-(J73+K73)</f>
        <v>24820</v>
      </c>
    </row>
    <row r="74" spans="1:24" x14ac:dyDescent="0.25">
      <c r="A74" s="20" t="s">
        <v>244</v>
      </c>
      <c r="B74" s="21" t="s">
        <v>245</v>
      </c>
      <c r="C74" s="22">
        <v>0</v>
      </c>
      <c r="D74" s="22">
        <v>0</v>
      </c>
      <c r="E74" s="143"/>
      <c r="F74" s="32">
        <f>C74+D74</f>
        <v>0</v>
      </c>
      <c r="G74" s="156"/>
      <c r="H74" s="157"/>
      <c r="I74" s="159"/>
      <c r="J74" s="104">
        <f>G74+H74</f>
        <v>0</v>
      </c>
      <c r="K74" s="22">
        <f>SUM(L74:W74)</f>
        <v>0</v>
      </c>
      <c r="L74" s="157"/>
      <c r="M74" s="157"/>
      <c r="N74" s="157"/>
      <c r="O74" s="157"/>
      <c r="P74" s="157"/>
      <c r="Q74" s="157"/>
      <c r="R74" s="157"/>
      <c r="S74" s="157"/>
      <c r="T74" s="157"/>
      <c r="U74" s="157"/>
      <c r="V74" s="157"/>
      <c r="W74" s="157"/>
      <c r="X74" s="22">
        <f>F74-(J74+K74)</f>
        <v>0</v>
      </c>
    </row>
    <row r="75" spans="1:24" x14ac:dyDescent="0.25">
      <c r="A75" s="20" t="s">
        <v>145</v>
      </c>
      <c r="B75" s="21" t="s">
        <v>146</v>
      </c>
      <c r="C75" s="22">
        <v>25834</v>
      </c>
      <c r="D75" s="22">
        <v>3364</v>
      </c>
      <c r="E75" s="143" t="s">
        <v>271</v>
      </c>
      <c r="F75" s="32">
        <f>C75+D75</f>
        <v>29198</v>
      </c>
      <c r="G75" s="156"/>
      <c r="H75" s="157"/>
      <c r="I75" s="159"/>
      <c r="J75" s="104">
        <f>G75+H75</f>
        <v>0</v>
      </c>
      <c r="K75" s="22">
        <f>SUM(L75:W75)</f>
        <v>0</v>
      </c>
      <c r="L75" s="157"/>
      <c r="M75" s="157"/>
      <c r="N75" s="157"/>
      <c r="O75" s="157"/>
      <c r="P75" s="157"/>
      <c r="Q75" s="157"/>
      <c r="R75" s="157"/>
      <c r="S75" s="157"/>
      <c r="T75" s="157"/>
      <c r="U75" s="157"/>
      <c r="V75" s="157"/>
      <c r="W75" s="157"/>
      <c r="X75" s="22">
        <f>F75-(J75+K75)</f>
        <v>29198</v>
      </c>
    </row>
    <row r="76" spans="1:24" x14ac:dyDescent="0.25">
      <c r="A76" s="108" t="s">
        <v>147</v>
      </c>
      <c r="B76" s="106" t="s">
        <v>148</v>
      </c>
      <c r="C76" s="110"/>
      <c r="D76" s="110"/>
      <c r="E76" s="110"/>
      <c r="F76" s="111"/>
      <c r="G76" s="156"/>
      <c r="H76" s="157"/>
      <c r="I76" s="159"/>
      <c r="J76" s="104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</row>
    <row r="77" spans="1:24" x14ac:dyDescent="0.25">
      <c r="A77" s="20" t="s">
        <v>149</v>
      </c>
      <c r="B77" s="21" t="s">
        <v>148</v>
      </c>
      <c r="C77" s="22">
        <v>16402</v>
      </c>
      <c r="D77" s="22">
        <v>0</v>
      </c>
      <c r="E77" s="143"/>
      <c r="F77" s="32">
        <f>C77+D77</f>
        <v>16402</v>
      </c>
      <c r="G77" s="156">
        <v>212.59</v>
      </c>
      <c r="H77" s="157"/>
      <c r="I77" s="159"/>
      <c r="J77" s="104">
        <f>G77+H77</f>
        <v>212.59</v>
      </c>
      <c r="K77" s="22">
        <f>SUM(L77:W77)</f>
        <v>0</v>
      </c>
      <c r="L77" s="157"/>
      <c r="M77" s="157"/>
      <c r="N77" s="157"/>
      <c r="O77" s="157"/>
      <c r="P77" s="157"/>
      <c r="Q77" s="157"/>
      <c r="R77" s="157"/>
      <c r="S77" s="157"/>
      <c r="T77" s="157"/>
      <c r="U77" s="157"/>
      <c r="V77" s="157"/>
      <c r="W77" s="157"/>
      <c r="X77" s="22">
        <f>F77-(J77+K77)</f>
        <v>16189.41</v>
      </c>
    </row>
    <row r="78" spans="1:24" x14ac:dyDescent="0.25">
      <c r="A78" s="20" t="s">
        <v>150</v>
      </c>
      <c r="B78" s="21" t="s">
        <v>151</v>
      </c>
      <c r="C78" s="22">
        <v>4450</v>
      </c>
      <c r="D78" s="22">
        <v>100</v>
      </c>
      <c r="E78" s="143" t="s">
        <v>272</v>
      </c>
      <c r="F78" s="32">
        <f>C78+D78</f>
        <v>4550</v>
      </c>
      <c r="G78" s="156"/>
      <c r="H78" s="157"/>
      <c r="I78" s="159"/>
      <c r="J78" s="104">
        <f>G78+H78</f>
        <v>0</v>
      </c>
      <c r="K78" s="22">
        <f>SUM(L78:W78)</f>
        <v>0</v>
      </c>
      <c r="L78" s="157"/>
      <c r="M78" s="157"/>
      <c r="N78" s="157"/>
      <c r="O78" s="157"/>
      <c r="P78" s="157"/>
      <c r="Q78" s="157"/>
      <c r="R78" s="157"/>
      <c r="S78" s="157"/>
      <c r="T78" s="157"/>
      <c r="U78" s="157"/>
      <c r="V78" s="157"/>
      <c r="W78" s="157"/>
      <c r="X78" s="22">
        <f>F78-(J78+K78)</f>
        <v>4550</v>
      </c>
    </row>
    <row r="79" spans="1:24" x14ac:dyDescent="0.25">
      <c r="A79" s="108" t="s">
        <v>152</v>
      </c>
      <c r="B79" s="106" t="s">
        <v>153</v>
      </c>
      <c r="C79" s="110"/>
      <c r="D79" s="110"/>
      <c r="E79" s="110"/>
      <c r="F79" s="111"/>
      <c r="G79" s="112"/>
      <c r="H79" s="110"/>
      <c r="I79" s="113"/>
      <c r="J79" s="104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</row>
    <row r="80" spans="1:24" x14ac:dyDescent="0.25">
      <c r="A80" s="20" t="s">
        <v>154</v>
      </c>
      <c r="B80" s="21" t="s">
        <v>153</v>
      </c>
      <c r="C80" s="22">
        <v>47805</v>
      </c>
      <c r="D80" s="22">
        <v>940</v>
      </c>
      <c r="E80" s="143" t="s">
        <v>273</v>
      </c>
      <c r="F80" s="32">
        <f>C80+D80</f>
        <v>48745</v>
      </c>
      <c r="G80" s="156">
        <v>2610</v>
      </c>
      <c r="H80" s="157"/>
      <c r="I80" s="159"/>
      <c r="J80" s="104">
        <f>G80+H80</f>
        <v>2610</v>
      </c>
      <c r="K80" s="22">
        <f>SUM(L80:W80)</f>
        <v>0</v>
      </c>
      <c r="L80" s="157"/>
      <c r="M80" s="157"/>
      <c r="N80" s="157"/>
      <c r="O80" s="157"/>
      <c r="P80" s="157"/>
      <c r="Q80" s="157"/>
      <c r="R80" s="157"/>
      <c r="S80" s="157"/>
      <c r="T80" s="157"/>
      <c r="U80" s="157"/>
      <c r="V80" s="157"/>
      <c r="W80" s="157"/>
      <c r="X80" s="22">
        <f>F80-(J80+K80)</f>
        <v>46135</v>
      </c>
    </row>
    <row r="81" spans="1:24" x14ac:dyDescent="0.25">
      <c r="A81" s="20" t="s">
        <v>155</v>
      </c>
      <c r="B81" s="21" t="s">
        <v>156</v>
      </c>
      <c r="C81" s="22">
        <v>67119</v>
      </c>
      <c r="D81" s="22">
        <v>2889</v>
      </c>
      <c r="E81" s="143" t="s">
        <v>274</v>
      </c>
      <c r="F81" s="32">
        <f t="shared" ref="F81:F82" si="36">C81+D81</f>
        <v>70008</v>
      </c>
      <c r="G81" s="156"/>
      <c r="H81" s="157"/>
      <c r="I81" s="159"/>
      <c r="J81" s="104">
        <f t="shared" ref="J81:J82" si="37">G81+H81</f>
        <v>0</v>
      </c>
      <c r="K81" s="22">
        <f t="shared" ref="K81:K82" si="38">SUM(L81:W81)</f>
        <v>0</v>
      </c>
      <c r="L81" s="157"/>
      <c r="M81" s="157"/>
      <c r="N81" s="157"/>
      <c r="O81" s="157"/>
      <c r="P81" s="157"/>
      <c r="Q81" s="157"/>
      <c r="R81" s="157"/>
      <c r="S81" s="157"/>
      <c r="T81" s="157"/>
      <c r="U81" s="157"/>
      <c r="V81" s="157"/>
      <c r="W81" s="157"/>
      <c r="X81" s="22">
        <f t="shared" ref="X81:X82" si="39">F81-(J81+K81)</f>
        <v>70008</v>
      </c>
    </row>
    <row r="82" spans="1:24" x14ac:dyDescent="0.25">
      <c r="A82" s="20" t="s">
        <v>157</v>
      </c>
      <c r="B82" s="21" t="s">
        <v>158</v>
      </c>
      <c r="C82" s="22">
        <v>0</v>
      </c>
      <c r="D82" s="22">
        <v>0</v>
      </c>
      <c r="E82" s="143"/>
      <c r="F82" s="32">
        <f t="shared" si="36"/>
        <v>0</v>
      </c>
      <c r="G82" s="156"/>
      <c r="H82" s="157"/>
      <c r="I82" s="159"/>
      <c r="J82" s="104">
        <f t="shared" si="37"/>
        <v>0</v>
      </c>
      <c r="K82" s="22">
        <f t="shared" si="38"/>
        <v>0</v>
      </c>
      <c r="L82" s="157"/>
      <c r="M82" s="157"/>
      <c r="N82" s="157"/>
      <c r="O82" s="157"/>
      <c r="P82" s="157"/>
      <c r="Q82" s="157"/>
      <c r="R82" s="157"/>
      <c r="S82" s="157"/>
      <c r="T82" s="157"/>
      <c r="U82" s="157"/>
      <c r="V82" s="157"/>
      <c r="W82" s="157"/>
      <c r="X82" s="22">
        <f t="shared" si="39"/>
        <v>0</v>
      </c>
    </row>
    <row r="83" spans="1:24" x14ac:dyDescent="0.25">
      <c r="A83" s="108" t="s">
        <v>159</v>
      </c>
      <c r="B83" s="106" t="s">
        <v>160</v>
      </c>
      <c r="C83" s="110"/>
      <c r="D83" s="110"/>
      <c r="E83" s="110"/>
      <c r="F83" s="111"/>
      <c r="G83" s="112"/>
      <c r="H83" s="110"/>
      <c r="I83" s="113"/>
      <c r="J83" s="104"/>
      <c r="K83" s="110"/>
      <c r="L83" s="110"/>
      <c r="M83" s="110"/>
      <c r="N83" s="110"/>
      <c r="O83" s="110"/>
      <c r="P83" s="110"/>
      <c r="Q83" s="110"/>
      <c r="R83" s="110"/>
      <c r="S83" s="110"/>
      <c r="T83" s="110"/>
      <c r="U83" s="110"/>
      <c r="V83" s="110"/>
      <c r="W83" s="110"/>
      <c r="X83" s="110"/>
    </row>
    <row r="84" spans="1:24" x14ac:dyDescent="0.25">
      <c r="A84" s="20" t="s">
        <v>161</v>
      </c>
      <c r="B84" s="21" t="s">
        <v>250</v>
      </c>
      <c r="C84" s="22">
        <v>56029</v>
      </c>
      <c r="D84" s="22">
        <v>0</v>
      </c>
      <c r="E84" s="143"/>
      <c r="F84" s="32">
        <f>C84+D84</f>
        <v>56029</v>
      </c>
      <c r="G84" s="156">
        <v>10434</v>
      </c>
      <c r="H84" s="157"/>
      <c r="I84" s="159"/>
      <c r="J84" s="104">
        <f>G84+H84</f>
        <v>10434</v>
      </c>
      <c r="K84" s="22">
        <f>SUM(L84:W84)</f>
        <v>0</v>
      </c>
      <c r="L84" s="157"/>
      <c r="M84" s="157"/>
      <c r="N84" s="157"/>
      <c r="O84" s="157"/>
      <c r="P84" s="157"/>
      <c r="Q84" s="157"/>
      <c r="R84" s="157"/>
      <c r="S84" s="157"/>
      <c r="T84" s="157"/>
      <c r="U84" s="157"/>
      <c r="V84" s="157"/>
      <c r="W84" s="157"/>
      <c r="X84" s="22">
        <f>F84-(J84+K84)</f>
        <v>45595</v>
      </c>
    </row>
    <row r="85" spans="1:24" x14ac:dyDescent="0.25">
      <c r="A85" s="108" t="s">
        <v>162</v>
      </c>
      <c r="B85" s="106" t="s">
        <v>163</v>
      </c>
      <c r="C85" s="110"/>
      <c r="D85" s="110"/>
      <c r="E85" s="110"/>
      <c r="F85" s="111"/>
      <c r="G85" s="112"/>
      <c r="H85" s="110"/>
      <c r="I85" s="113"/>
      <c r="J85" s="104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</row>
    <row r="86" spans="1:24" x14ac:dyDescent="0.25">
      <c r="A86" s="20" t="s">
        <v>164</v>
      </c>
      <c r="B86" s="21" t="s">
        <v>165</v>
      </c>
      <c r="C86" s="22">
        <v>2750</v>
      </c>
      <c r="D86" s="22">
        <v>0</v>
      </c>
      <c r="E86" s="143"/>
      <c r="F86" s="32">
        <f>C86+D86</f>
        <v>2750</v>
      </c>
      <c r="G86" s="156"/>
      <c r="H86" s="157"/>
      <c r="I86" s="159"/>
      <c r="J86" s="104">
        <f>G86+H86</f>
        <v>0</v>
      </c>
      <c r="K86" s="22">
        <f>SUM(L86:W86)</f>
        <v>0</v>
      </c>
      <c r="L86" s="157"/>
      <c r="M86" s="157"/>
      <c r="N86" s="157"/>
      <c r="O86" s="157"/>
      <c r="P86" s="157"/>
      <c r="Q86" s="157"/>
      <c r="R86" s="157"/>
      <c r="S86" s="157"/>
      <c r="T86" s="157"/>
      <c r="U86" s="157"/>
      <c r="V86" s="157"/>
      <c r="W86" s="157"/>
      <c r="X86" s="22">
        <f>F86-(J86+K86)</f>
        <v>2750</v>
      </c>
    </row>
    <row r="87" spans="1:24" x14ac:dyDescent="0.25">
      <c r="A87" s="20"/>
      <c r="B87" s="21"/>
      <c r="C87" s="22"/>
      <c r="D87" s="22"/>
      <c r="E87" s="143"/>
      <c r="F87" s="32"/>
      <c r="G87" s="156"/>
      <c r="H87" s="157"/>
      <c r="I87" s="159"/>
      <c r="J87" s="104"/>
      <c r="K87" s="22"/>
      <c r="L87" s="157"/>
      <c r="M87" s="157"/>
      <c r="N87" s="157"/>
      <c r="O87" s="157"/>
      <c r="P87" s="157"/>
      <c r="Q87" s="157"/>
      <c r="R87" s="157"/>
      <c r="S87" s="157"/>
      <c r="T87" s="157"/>
      <c r="U87" s="157"/>
      <c r="V87" s="157"/>
      <c r="W87" s="157"/>
      <c r="X87" s="22"/>
    </row>
    <row r="88" spans="1:24" x14ac:dyDescent="0.25">
      <c r="A88" s="20" t="s">
        <v>166</v>
      </c>
      <c r="B88" s="21" t="s">
        <v>167</v>
      </c>
      <c r="C88" s="22">
        <v>54188</v>
      </c>
      <c r="D88" s="22">
        <v>2250</v>
      </c>
      <c r="E88" s="143" t="s">
        <v>275</v>
      </c>
      <c r="F88" s="32">
        <f>C88+D88</f>
        <v>56438</v>
      </c>
      <c r="G88" s="156"/>
      <c r="H88" s="157"/>
      <c r="I88" s="159"/>
      <c r="J88" s="104">
        <v>0</v>
      </c>
      <c r="K88" s="22">
        <f t="shared" ref="K88:K90" si="40">SUM(L88:W88)</f>
        <v>0</v>
      </c>
      <c r="L88" s="157"/>
      <c r="M88" s="157"/>
      <c r="N88" s="157"/>
      <c r="O88" s="157"/>
      <c r="P88" s="157"/>
      <c r="Q88" s="157"/>
      <c r="R88" s="157"/>
      <c r="S88" s="157"/>
      <c r="T88" s="157"/>
      <c r="U88" s="157"/>
      <c r="V88" s="157"/>
      <c r="W88" s="157"/>
      <c r="X88" s="22">
        <f>F88-(J88+K88)</f>
        <v>56438</v>
      </c>
    </row>
    <row r="89" spans="1:24" x14ac:dyDescent="0.25">
      <c r="A89" s="20"/>
      <c r="B89" s="21" t="s">
        <v>246</v>
      </c>
      <c r="C89" s="22">
        <v>500</v>
      </c>
      <c r="D89" s="22">
        <v>0</v>
      </c>
      <c r="E89" s="143"/>
      <c r="F89" s="32">
        <f>C89+D89</f>
        <v>500</v>
      </c>
      <c r="G89" s="156"/>
      <c r="H89" s="157"/>
      <c r="I89" s="159"/>
      <c r="J89" s="104">
        <v>0</v>
      </c>
      <c r="K89" s="22">
        <f t="shared" si="40"/>
        <v>0</v>
      </c>
      <c r="L89" s="157"/>
      <c r="M89" s="157"/>
      <c r="N89" s="157"/>
      <c r="O89" s="157"/>
      <c r="P89" s="157"/>
      <c r="Q89" s="157"/>
      <c r="R89" s="157"/>
      <c r="S89" s="157"/>
      <c r="T89" s="157"/>
      <c r="U89" s="157"/>
      <c r="V89" s="157"/>
      <c r="W89" s="157"/>
      <c r="X89" s="22"/>
    </row>
    <row r="90" spans="1:24" x14ac:dyDescent="0.25">
      <c r="A90" s="20"/>
      <c r="B90" s="21" t="s">
        <v>168</v>
      </c>
      <c r="C90" s="22">
        <f>SUM(C13:C89)*0.18</f>
        <v>222700.13999999998</v>
      </c>
      <c r="D90" s="22">
        <f>SUM(D13:D89)*0.18</f>
        <v>7764.9011999999993</v>
      </c>
      <c r="E90" s="143" t="s">
        <v>276</v>
      </c>
      <c r="F90" s="32">
        <f>SUM(F13:F89)*0.18</f>
        <v>230465.04119999998</v>
      </c>
      <c r="G90" s="156"/>
      <c r="H90" s="157"/>
      <c r="I90" s="159"/>
      <c r="J90" s="104">
        <f>SUM(J13:J88)*0.18</f>
        <v>12597.3966</v>
      </c>
      <c r="K90" s="22">
        <f t="shared" si="40"/>
        <v>0</v>
      </c>
      <c r="L90" s="157"/>
      <c r="M90" s="157"/>
      <c r="N90" s="157"/>
      <c r="O90" s="157"/>
      <c r="P90" s="157"/>
      <c r="Q90" s="157"/>
      <c r="R90" s="157"/>
      <c r="S90" s="157"/>
      <c r="T90" s="157"/>
      <c r="U90" s="157"/>
      <c r="V90" s="157"/>
      <c r="W90" s="157"/>
      <c r="X90" s="22">
        <f>F90-(J90+K90)</f>
        <v>217867.64459999997</v>
      </c>
    </row>
    <row r="91" spans="1:24" x14ac:dyDescent="0.25">
      <c r="A91" s="20"/>
      <c r="B91" s="23"/>
      <c r="C91" s="23"/>
      <c r="D91" s="23"/>
      <c r="E91" s="144"/>
      <c r="F91" s="33"/>
      <c r="G91" s="160"/>
      <c r="H91" s="161"/>
      <c r="I91" s="162"/>
      <c r="J91" s="105"/>
      <c r="K91" s="114"/>
      <c r="L91" s="167"/>
      <c r="M91" s="167"/>
      <c r="N91" s="167"/>
      <c r="O91" s="167"/>
      <c r="P91" s="167"/>
      <c r="Q91" s="167"/>
      <c r="R91" s="167"/>
      <c r="S91" s="167"/>
      <c r="T91" s="167"/>
      <c r="U91" s="167"/>
      <c r="V91" s="167"/>
      <c r="W91" s="167"/>
      <c r="X91" s="23"/>
    </row>
    <row r="92" spans="1:24" x14ac:dyDescent="0.25">
      <c r="A92" s="25"/>
      <c r="B92" s="21"/>
      <c r="C92" s="21"/>
      <c r="D92" s="21"/>
      <c r="E92" s="145"/>
      <c r="F92" s="34"/>
      <c r="G92" s="163"/>
      <c r="H92" s="164"/>
      <c r="I92" s="158"/>
      <c r="J92" s="106"/>
      <c r="K92" s="21"/>
      <c r="L92" s="164"/>
      <c r="M92" s="164"/>
      <c r="N92" s="164"/>
      <c r="O92" s="164"/>
      <c r="P92" s="164"/>
      <c r="Q92" s="164"/>
      <c r="R92" s="164"/>
      <c r="S92" s="164"/>
      <c r="T92" s="164"/>
      <c r="U92" s="164"/>
      <c r="V92" s="164"/>
      <c r="W92" s="164"/>
      <c r="X92" s="21"/>
    </row>
    <row r="93" spans="1:24" x14ac:dyDescent="0.25">
      <c r="A93" s="26"/>
      <c r="B93" s="23" t="s">
        <v>169</v>
      </c>
      <c r="C93" s="24">
        <f>SUM(C11:C91)</f>
        <v>1459923.14</v>
      </c>
      <c r="D93" s="24">
        <f>SUM(D11:D91)</f>
        <v>50903.241199999997</v>
      </c>
      <c r="E93" s="146"/>
      <c r="F93" s="184">
        <f>SUM(F13:F91)</f>
        <v>1510826.3811999997</v>
      </c>
      <c r="G93" s="165">
        <f>SUM(G11:G91)</f>
        <v>51985.536666666667</v>
      </c>
      <c r="H93" s="165">
        <f>SUM(H11:H91)</f>
        <v>18000</v>
      </c>
      <c r="I93" s="166">
        <f>SUM(I11:I91)</f>
        <v>0</v>
      </c>
      <c r="J93" s="107">
        <f>SUM(J11:J91)</f>
        <v>82582.93326666666</v>
      </c>
      <c r="K93" s="24">
        <f>SUM(K13:K91)</f>
        <v>0</v>
      </c>
      <c r="L93" s="161">
        <f t="shared" ref="L93:W93" si="41">SUM(L13:L91)</f>
        <v>0</v>
      </c>
      <c r="M93" s="161">
        <f t="shared" si="41"/>
        <v>0</v>
      </c>
      <c r="N93" s="161">
        <f t="shared" si="41"/>
        <v>0</v>
      </c>
      <c r="O93" s="161">
        <f t="shared" si="41"/>
        <v>0</v>
      </c>
      <c r="P93" s="161">
        <f t="shared" si="41"/>
        <v>0</v>
      </c>
      <c r="Q93" s="161">
        <f t="shared" si="41"/>
        <v>0</v>
      </c>
      <c r="R93" s="161">
        <f t="shared" si="41"/>
        <v>0</v>
      </c>
      <c r="S93" s="161">
        <f t="shared" si="41"/>
        <v>0</v>
      </c>
      <c r="T93" s="161">
        <f t="shared" si="41"/>
        <v>0</v>
      </c>
      <c r="U93" s="161">
        <f t="shared" si="41"/>
        <v>0</v>
      </c>
      <c r="V93" s="161">
        <f t="shared" si="41"/>
        <v>0</v>
      </c>
      <c r="W93" s="161">
        <f t="shared" si="41"/>
        <v>0</v>
      </c>
      <c r="X93" s="24">
        <f>SUM(X13:X91)</f>
        <v>1427743.4479333332</v>
      </c>
    </row>
    <row r="96" spans="1:24" x14ac:dyDescent="0.25">
      <c r="D96" s="27"/>
      <c r="E96" s="27"/>
    </row>
  </sheetData>
  <mergeCells count="14">
    <mergeCell ref="W8:W10"/>
    <mergeCell ref="L7:W7"/>
    <mergeCell ref="Q8:Q10"/>
    <mergeCell ref="R8:R10"/>
    <mergeCell ref="S8:S10"/>
    <mergeCell ref="T8:T10"/>
    <mergeCell ref="U8:U10"/>
    <mergeCell ref="V8:V10"/>
    <mergeCell ref="P8:P10"/>
    <mergeCell ref="G7:I7"/>
    <mergeCell ref="L8:L10"/>
    <mergeCell ref="M8:M10"/>
    <mergeCell ref="N8:N10"/>
    <mergeCell ref="O8:O10"/>
  </mergeCells>
  <phoneticPr fontId="22" type="noConversion"/>
  <pageMargins left="0.25" right="0.25" top="0.75" bottom="0.75" header="0.3" footer="0.3"/>
  <pageSetup scale="32" fitToHeight="3" orientation="portrait" r:id="rId1"/>
  <rowBreaks count="2" manualBreakCount="2">
    <brk id="32" max="10" man="1"/>
    <brk id="57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0A6AE-D597-4FD1-AEB8-F7B95118FB70}">
  <sheetPr>
    <pageSetUpPr fitToPage="1"/>
  </sheetPr>
  <dimension ref="A1:I35"/>
  <sheetViews>
    <sheetView workbookViewId="0">
      <selection activeCell="F30" sqref="F30"/>
    </sheetView>
  </sheetViews>
  <sheetFormatPr defaultRowHeight="15" x14ac:dyDescent="0.25"/>
  <cols>
    <col min="1" max="1" width="11.7109375" bestFit="1" customWidth="1"/>
    <col min="2" max="2" width="30.7109375" bestFit="1" customWidth="1"/>
    <col min="3" max="6" width="21.7109375" customWidth="1"/>
    <col min="7" max="7" width="2.7109375" customWidth="1"/>
    <col min="8" max="9" width="21.7109375" customWidth="1"/>
  </cols>
  <sheetData>
    <row r="1" spans="1:9" ht="18.75" x14ac:dyDescent="0.3">
      <c r="A1" s="136" t="s">
        <v>220</v>
      </c>
    </row>
    <row r="2" spans="1:9" x14ac:dyDescent="0.25">
      <c r="A2" s="138" t="s">
        <v>221</v>
      </c>
    </row>
    <row r="3" spans="1:9" x14ac:dyDescent="0.25">
      <c r="A3" t="s">
        <v>217</v>
      </c>
      <c r="B3" s="137">
        <v>46088</v>
      </c>
    </row>
    <row r="5" spans="1:9" x14ac:dyDescent="0.25">
      <c r="A5" s="119" t="s">
        <v>191</v>
      </c>
      <c r="B5" s="123" t="s">
        <v>8</v>
      </c>
      <c r="C5" s="127" t="s">
        <v>213</v>
      </c>
      <c r="D5" s="127" t="s">
        <v>192</v>
      </c>
      <c r="E5" s="130" t="s">
        <v>219</v>
      </c>
      <c r="F5" s="127" t="s">
        <v>214</v>
      </c>
      <c r="G5" s="118"/>
      <c r="H5" s="133" t="s">
        <v>215</v>
      </c>
      <c r="I5" s="120" t="s">
        <v>216</v>
      </c>
    </row>
    <row r="6" spans="1:9" x14ac:dyDescent="0.25">
      <c r="A6" s="116" t="s">
        <v>193</v>
      </c>
      <c r="B6" s="124" t="s">
        <v>202</v>
      </c>
      <c r="C6" s="128"/>
      <c r="D6" s="128"/>
      <c r="E6" s="128"/>
      <c r="F6" s="128"/>
      <c r="H6" s="126"/>
    </row>
    <row r="7" spans="1:9" x14ac:dyDescent="0.25">
      <c r="A7" s="116" t="s">
        <v>194</v>
      </c>
      <c r="B7" s="124" t="s">
        <v>203</v>
      </c>
      <c r="C7" s="128">
        <v>0</v>
      </c>
      <c r="D7" s="128">
        <v>0</v>
      </c>
      <c r="E7" s="131">
        <v>0</v>
      </c>
      <c r="F7" s="131">
        <f>E7*D7</f>
        <v>0</v>
      </c>
      <c r="H7" s="134"/>
      <c r="I7" s="121">
        <f>F7-H7</f>
        <v>0</v>
      </c>
    </row>
    <row r="8" spans="1:9" x14ac:dyDescent="0.25">
      <c r="A8" s="116" t="s">
        <v>195</v>
      </c>
      <c r="B8" s="124" t="s">
        <v>204</v>
      </c>
      <c r="C8" s="128">
        <v>58.95</v>
      </c>
      <c r="D8" s="128">
        <v>58.95</v>
      </c>
      <c r="E8" s="131">
        <v>85</v>
      </c>
      <c r="F8" s="131">
        <f t="shared" ref="F8:F11" si="0">E8*D8</f>
        <v>5010.75</v>
      </c>
      <c r="H8" s="134">
        <v>4043.93</v>
      </c>
      <c r="I8" s="121">
        <f>(F8+F9)-(H8+H9)</f>
        <v>966.82000000000016</v>
      </c>
    </row>
    <row r="9" spans="1:9" x14ac:dyDescent="0.25">
      <c r="A9" s="116" t="s">
        <v>196</v>
      </c>
      <c r="B9" s="124" t="s">
        <v>205</v>
      </c>
      <c r="C9" s="128">
        <v>0</v>
      </c>
      <c r="D9" s="128">
        <v>0</v>
      </c>
      <c r="E9" s="131">
        <v>0</v>
      </c>
      <c r="F9" s="131">
        <f t="shared" si="0"/>
        <v>0</v>
      </c>
      <c r="H9" s="134">
        <v>0</v>
      </c>
      <c r="I9" s="121">
        <f t="shared" ref="I9:I16" si="1">F9-H9</f>
        <v>0</v>
      </c>
    </row>
    <row r="10" spans="1:9" x14ac:dyDescent="0.25">
      <c r="A10" s="116" t="s">
        <v>197</v>
      </c>
      <c r="B10" s="124" t="s">
        <v>206</v>
      </c>
      <c r="C10" s="128">
        <v>49</v>
      </c>
      <c r="D10" s="128">
        <v>0</v>
      </c>
      <c r="E10" s="131">
        <v>0</v>
      </c>
      <c r="F10" s="131">
        <f t="shared" si="0"/>
        <v>0</v>
      </c>
      <c r="H10" s="134">
        <v>2943.25</v>
      </c>
      <c r="I10" s="121">
        <f t="shared" si="1"/>
        <v>-2943.25</v>
      </c>
    </row>
    <row r="11" spans="1:9" x14ac:dyDescent="0.25">
      <c r="A11" s="116" t="s">
        <v>198</v>
      </c>
      <c r="B11" s="124" t="s">
        <v>207</v>
      </c>
      <c r="C11" s="128">
        <v>116</v>
      </c>
      <c r="D11" s="128">
        <v>0</v>
      </c>
      <c r="E11" s="131">
        <v>0</v>
      </c>
      <c r="F11" s="131">
        <f t="shared" si="0"/>
        <v>0</v>
      </c>
      <c r="H11" s="134">
        <v>6732.54</v>
      </c>
      <c r="I11" s="121">
        <f t="shared" si="1"/>
        <v>-6732.54</v>
      </c>
    </row>
    <row r="12" spans="1:9" x14ac:dyDescent="0.25">
      <c r="A12" s="116" t="s">
        <v>199</v>
      </c>
      <c r="B12" s="124" t="s">
        <v>208</v>
      </c>
      <c r="C12" s="128">
        <v>12</v>
      </c>
      <c r="D12" s="128">
        <v>12</v>
      </c>
      <c r="E12" s="131">
        <v>60</v>
      </c>
      <c r="F12" s="131">
        <f>(E12+D13)*D12</f>
        <v>804</v>
      </c>
      <c r="H12" s="134">
        <v>366.09</v>
      </c>
      <c r="I12" s="121">
        <f t="shared" si="1"/>
        <v>437.91</v>
      </c>
    </row>
    <row r="13" spans="1:9" x14ac:dyDescent="0.25">
      <c r="A13" s="116"/>
      <c r="B13" s="182" t="s">
        <v>247</v>
      </c>
      <c r="C13" s="128">
        <v>7</v>
      </c>
      <c r="D13" s="128">
        <v>7</v>
      </c>
      <c r="E13" s="131"/>
      <c r="F13" s="131"/>
      <c r="H13" s="134"/>
      <c r="I13" s="121"/>
    </row>
    <row r="14" spans="1:9" x14ac:dyDescent="0.25">
      <c r="A14" s="116" t="s">
        <v>200</v>
      </c>
      <c r="B14" s="124" t="s">
        <v>209</v>
      </c>
      <c r="C14" s="128">
        <v>59.43</v>
      </c>
      <c r="D14" s="128">
        <v>59.43</v>
      </c>
      <c r="E14" s="131">
        <v>60</v>
      </c>
      <c r="F14" s="131">
        <f>(E14+D15)*D14</f>
        <v>4278.96</v>
      </c>
      <c r="H14" s="134">
        <v>2010.58</v>
      </c>
      <c r="I14" s="121">
        <f t="shared" si="1"/>
        <v>2268.38</v>
      </c>
    </row>
    <row r="15" spans="1:9" x14ac:dyDescent="0.25">
      <c r="A15" s="116"/>
      <c r="B15" s="182" t="s">
        <v>247</v>
      </c>
      <c r="C15" s="128">
        <v>12</v>
      </c>
      <c r="D15" s="128">
        <v>12</v>
      </c>
      <c r="E15" s="131"/>
      <c r="F15" s="131"/>
      <c r="H15" s="134"/>
      <c r="I15" s="121"/>
    </row>
    <row r="16" spans="1:9" x14ac:dyDescent="0.25">
      <c r="A16" s="179" t="s">
        <v>201</v>
      </c>
      <c r="B16" s="124" t="s">
        <v>210</v>
      </c>
      <c r="C16" s="128">
        <v>6.94</v>
      </c>
      <c r="D16" s="128">
        <v>6.94</v>
      </c>
      <c r="E16" s="131">
        <v>60</v>
      </c>
      <c r="F16" s="131">
        <f>(E16+D17)*D16</f>
        <v>527.44000000000005</v>
      </c>
      <c r="G16" s="180"/>
      <c r="H16" s="134">
        <v>117.98</v>
      </c>
      <c r="I16" s="181">
        <f t="shared" si="1"/>
        <v>409.46000000000004</v>
      </c>
    </row>
    <row r="17" spans="1:9" x14ac:dyDescent="0.25">
      <c r="A17" s="117"/>
      <c r="B17" s="183" t="s">
        <v>247</v>
      </c>
      <c r="C17" s="129">
        <v>16</v>
      </c>
      <c r="D17" s="129">
        <v>16</v>
      </c>
      <c r="E17" s="132"/>
      <c r="F17" s="132"/>
      <c r="G17" s="118"/>
      <c r="H17" s="135"/>
      <c r="I17" s="122"/>
    </row>
    <row r="18" spans="1:9" x14ac:dyDescent="0.25">
      <c r="B18" s="126"/>
      <c r="C18" s="128">
        <f>SUM(C7:C17)</f>
        <v>337.32</v>
      </c>
      <c r="D18" s="128">
        <f>SUM(D7:D17)</f>
        <v>172.32</v>
      </c>
      <c r="E18" s="128"/>
      <c r="F18" s="131">
        <f>SUM(F7:F16)</f>
        <v>10621.15</v>
      </c>
      <c r="H18" s="134">
        <f>SUM(H7:H16)</f>
        <v>16214.37</v>
      </c>
    </row>
    <row r="19" spans="1:9" x14ac:dyDescent="0.25">
      <c r="B19" s="126"/>
      <c r="C19" s="128"/>
      <c r="D19" s="128"/>
      <c r="E19" s="128"/>
      <c r="F19" s="128"/>
      <c r="H19" s="126"/>
    </row>
    <row r="20" spans="1:9" x14ac:dyDescent="0.25">
      <c r="A20" s="116" t="s">
        <v>222</v>
      </c>
      <c r="B20" s="124" t="s">
        <v>225</v>
      </c>
      <c r="C20" s="128"/>
      <c r="D20" s="128"/>
      <c r="E20" s="128"/>
      <c r="F20" s="128"/>
      <c r="H20" s="126"/>
    </row>
    <row r="21" spans="1:9" x14ac:dyDescent="0.25">
      <c r="A21" s="179" t="s">
        <v>223</v>
      </c>
      <c r="B21" s="124" t="s">
        <v>224</v>
      </c>
      <c r="C21" s="128">
        <v>69.540000000000006</v>
      </c>
      <c r="D21" s="128">
        <v>69.540000000000006</v>
      </c>
      <c r="E21" s="131">
        <v>60</v>
      </c>
      <c r="F21" s="131">
        <f>(E21+D22)*D21</f>
        <v>4698.8177999999998</v>
      </c>
      <c r="G21" s="180"/>
      <c r="H21" s="134">
        <v>2104.69</v>
      </c>
      <c r="I21" s="181">
        <f>F21-H21</f>
        <v>2594.1277999999998</v>
      </c>
    </row>
    <row r="22" spans="1:9" x14ac:dyDescent="0.25">
      <c r="A22" s="117"/>
      <c r="B22" s="183" t="s">
        <v>247</v>
      </c>
      <c r="C22" s="129">
        <v>7.57</v>
      </c>
      <c r="D22" s="129">
        <v>7.57</v>
      </c>
      <c r="E22" s="132"/>
      <c r="F22" s="132"/>
      <c r="G22" s="118"/>
      <c r="H22" s="135"/>
      <c r="I22" s="122"/>
    </row>
    <row r="23" spans="1:9" x14ac:dyDescent="0.25">
      <c r="A23" s="116"/>
      <c r="B23" s="124"/>
      <c r="C23" s="128">
        <f>SUM(C21)</f>
        <v>69.540000000000006</v>
      </c>
      <c r="D23" s="128">
        <f>SUM(D21)</f>
        <v>69.540000000000006</v>
      </c>
      <c r="E23" s="128"/>
      <c r="F23" s="131">
        <f>SUM(F21)</f>
        <v>4698.8177999999998</v>
      </c>
      <c r="H23" s="134">
        <f>SUM(H21)</f>
        <v>2104.69</v>
      </c>
    </row>
    <row r="24" spans="1:9" x14ac:dyDescent="0.25">
      <c r="A24" s="116" t="s">
        <v>211</v>
      </c>
      <c r="B24" s="124" t="s">
        <v>212</v>
      </c>
      <c r="C24" s="128"/>
      <c r="D24" s="128"/>
      <c r="E24" s="128"/>
      <c r="F24" s="128"/>
      <c r="H24" s="126"/>
    </row>
    <row r="25" spans="1:9" x14ac:dyDescent="0.25">
      <c r="A25" s="117"/>
      <c r="B25" s="125"/>
      <c r="C25" s="129"/>
      <c r="D25" s="129"/>
      <c r="E25" s="132">
        <v>0</v>
      </c>
      <c r="F25" s="132">
        <f>E25*D25</f>
        <v>0</v>
      </c>
      <c r="G25" s="118"/>
      <c r="H25" s="135"/>
      <c r="I25" s="122">
        <f>F25-H25</f>
        <v>0</v>
      </c>
    </row>
    <row r="26" spans="1:9" x14ac:dyDescent="0.25">
      <c r="A26" s="116"/>
      <c r="B26" s="124"/>
      <c r="C26" s="128">
        <f>SUM(C25)</f>
        <v>0</v>
      </c>
      <c r="D26" s="128">
        <f>SUM(D25)</f>
        <v>0</v>
      </c>
      <c r="E26" s="128"/>
      <c r="F26" s="131">
        <f>SUM(F25)</f>
        <v>0</v>
      </c>
      <c r="H26" s="134">
        <f>SUM(H25)</f>
        <v>0</v>
      </c>
    </row>
    <row r="27" spans="1:9" x14ac:dyDescent="0.25">
      <c r="A27" s="116"/>
      <c r="B27" s="124"/>
      <c r="C27" s="128"/>
      <c r="D27" s="128"/>
      <c r="E27" s="128"/>
      <c r="F27" s="128"/>
      <c r="H27" s="126"/>
    </row>
    <row r="28" spans="1:9" x14ac:dyDescent="0.25">
      <c r="A28" s="116" t="s">
        <v>211</v>
      </c>
      <c r="B28" s="124" t="s">
        <v>212</v>
      </c>
      <c r="C28" s="128"/>
      <c r="D28" s="128"/>
      <c r="E28" s="128"/>
      <c r="F28" s="128"/>
      <c r="H28" s="126"/>
    </row>
    <row r="29" spans="1:9" x14ac:dyDescent="0.25">
      <c r="A29" s="117"/>
      <c r="B29" s="125"/>
      <c r="C29" s="129"/>
      <c r="D29" s="129"/>
      <c r="E29" s="132">
        <v>0</v>
      </c>
      <c r="F29" s="132">
        <f>E29*D29</f>
        <v>0</v>
      </c>
      <c r="G29" s="118"/>
      <c r="H29" s="135"/>
      <c r="I29" s="122">
        <f>F29-H29</f>
        <v>0</v>
      </c>
    </row>
    <row r="30" spans="1:9" x14ac:dyDescent="0.25">
      <c r="A30" s="116"/>
      <c r="B30" s="124"/>
      <c r="C30" s="128">
        <f>SUM(C29)</f>
        <v>0</v>
      </c>
      <c r="D30" s="128">
        <f>SUM(D29)</f>
        <v>0</v>
      </c>
      <c r="E30" s="128"/>
      <c r="F30" s="131">
        <f>SUM(F29)</f>
        <v>0</v>
      </c>
      <c r="H30" s="134">
        <f>SUM(H29)</f>
        <v>0</v>
      </c>
    </row>
    <row r="31" spans="1:9" x14ac:dyDescent="0.25">
      <c r="A31" s="116"/>
      <c r="B31" s="124"/>
      <c r="C31" s="128"/>
      <c r="D31" s="128"/>
      <c r="E31" s="128"/>
      <c r="F31" s="128"/>
      <c r="H31" s="126"/>
    </row>
    <row r="32" spans="1:9" x14ac:dyDescent="0.25">
      <c r="A32" s="116" t="s">
        <v>211</v>
      </c>
      <c r="B32" s="124" t="s">
        <v>212</v>
      </c>
      <c r="C32" s="128"/>
      <c r="D32" s="128"/>
      <c r="E32" s="128"/>
      <c r="F32" s="128"/>
      <c r="H32" s="126"/>
    </row>
    <row r="33" spans="1:9" x14ac:dyDescent="0.25">
      <c r="A33" s="117"/>
      <c r="B33" s="125"/>
      <c r="C33" s="129"/>
      <c r="D33" s="129"/>
      <c r="E33" s="132">
        <v>0</v>
      </c>
      <c r="F33" s="132">
        <f>E33*D33</f>
        <v>0</v>
      </c>
      <c r="G33" s="118"/>
      <c r="H33" s="135"/>
      <c r="I33" s="122">
        <f>F33-H33</f>
        <v>0</v>
      </c>
    </row>
    <row r="34" spans="1:9" x14ac:dyDescent="0.25">
      <c r="A34" s="116"/>
      <c r="B34" s="124"/>
      <c r="C34" s="128">
        <f>SUM(C33)</f>
        <v>0</v>
      </c>
      <c r="D34" s="128">
        <f>SUM(D33)</f>
        <v>0</v>
      </c>
      <c r="E34" s="128"/>
      <c r="F34" s="131">
        <f>SUM(F33)</f>
        <v>0</v>
      </c>
      <c r="H34" s="134">
        <f>SUM(H33)</f>
        <v>0</v>
      </c>
    </row>
    <row r="35" spans="1:9" x14ac:dyDescent="0.25">
      <c r="B35" s="126"/>
      <c r="C35" s="128"/>
      <c r="D35" s="128"/>
      <c r="E35" s="128"/>
      <c r="F35" s="128"/>
      <c r="H35" s="126"/>
    </row>
  </sheetData>
  <pageMargins left="0.7" right="0.7" top="0.75" bottom="0.75" header="0.3" footer="0.3"/>
  <pageSetup scale="69" orientation="landscape" r:id="rId1"/>
  <ignoredErrors>
    <ignoredError sqref="I8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A</vt:lpstr>
      <vt:lpstr>B</vt:lpstr>
      <vt:lpstr>LABOR JTD 3.7.2026</vt:lpstr>
      <vt:lpstr>A!Print_Area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Madisyn McClemons</dc:creator>
  <cp:lastModifiedBy>Madisyn McClemons</cp:lastModifiedBy>
  <cp:lastPrinted>2026-03-09T15:50:47Z</cp:lastPrinted>
  <dcterms:created xsi:type="dcterms:W3CDTF">2015-06-05T18:17:20Z</dcterms:created>
  <dcterms:modified xsi:type="dcterms:W3CDTF">2026-03-09T15:51:47Z</dcterms:modified>
</cp:coreProperties>
</file>