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2\"/>
    </mc:Choice>
  </mc:AlternateContent>
  <xr:revisionPtr revIDLastSave="0" documentId="13_ncr:1_{EF99396C-22D7-4CF0-9CF5-66D8E986297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  <sheet name="LABOR JTD 4.10.2026" sheetId="4" r:id="rId3"/>
    <sheet name="LABOR JTD 3.7.2026" sheetId="3" r:id="rId4"/>
  </sheets>
  <definedNames>
    <definedName name="_xlnm.Print_Area" localSheetId="0">A!$A$1:$M$42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4" i="2" l="1"/>
  <c r="G80" i="2"/>
  <c r="G77" i="2"/>
  <c r="G35" i="2"/>
  <c r="G34" i="2"/>
  <c r="G28" i="2"/>
  <c r="G25" i="2"/>
  <c r="G23" i="2"/>
  <c r="G22" i="2"/>
  <c r="G16" i="2"/>
  <c r="G14" i="2"/>
  <c r="G13" i="2"/>
  <c r="J13" i="2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G24" i="2"/>
  <c r="G18" i="2"/>
  <c r="G17" i="2"/>
  <c r="G21" i="2"/>
  <c r="I8" i="4" l="1"/>
  <c r="I32" i="4"/>
  <c r="I28" i="4"/>
  <c r="F22" i="4"/>
  <c r="I24" i="4"/>
  <c r="F18" i="4"/>
  <c r="I9" i="4"/>
  <c r="D90" i="2"/>
  <c r="G93" i="2"/>
  <c r="F21" i="3"/>
  <c r="I21" i="3" s="1"/>
  <c r="F12" i="3"/>
  <c r="I12" i="3" s="1"/>
  <c r="F14" i="3"/>
  <c r="I14" i="3" s="1"/>
  <c r="D18" i="3"/>
  <c r="F16" i="3"/>
  <c r="I16" i="3" s="1"/>
  <c r="C18" i="3"/>
  <c r="K89" i="2"/>
  <c r="F89" i="2"/>
  <c r="C90" i="2"/>
  <c r="K74" i="2"/>
  <c r="J74" i="2"/>
  <c r="F74" i="2"/>
  <c r="K70" i="2"/>
  <c r="J70" i="2"/>
  <c r="F70" i="2"/>
  <c r="K56" i="2"/>
  <c r="J56" i="2"/>
  <c r="F56" i="2"/>
  <c r="K28" i="2"/>
  <c r="J28" i="2"/>
  <c r="F28" i="2"/>
  <c r="K26" i="2"/>
  <c r="J26" i="2"/>
  <c r="F26" i="2"/>
  <c r="W93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8" i="2"/>
  <c r="K90" i="2"/>
  <c r="K86" i="2"/>
  <c r="K84" i="2"/>
  <c r="K81" i="2"/>
  <c r="K82" i="2"/>
  <c r="K80" i="2"/>
  <c r="K78" i="2"/>
  <c r="K77" i="2"/>
  <c r="K75" i="2"/>
  <c r="K73" i="2"/>
  <c r="K68" i="2"/>
  <c r="K66" i="2"/>
  <c r="K65" i="2"/>
  <c r="K60" i="2"/>
  <c r="K61" i="2"/>
  <c r="K62" i="2"/>
  <c r="K63" i="2"/>
  <c r="K59" i="2"/>
  <c r="K49" i="2"/>
  <c r="K50" i="2"/>
  <c r="K51" i="2"/>
  <c r="K52" i="2"/>
  <c r="K53" i="2"/>
  <c r="K54" i="2"/>
  <c r="K55" i="2"/>
  <c r="K57" i="2"/>
  <c r="K47" i="2"/>
  <c r="K43" i="2"/>
  <c r="K44" i="2"/>
  <c r="K45" i="2"/>
  <c r="K42" i="2"/>
  <c r="K40" i="2"/>
  <c r="K39" i="2"/>
  <c r="K35" i="2"/>
  <c r="K36" i="2"/>
  <c r="K37" i="2"/>
  <c r="K34" i="2"/>
  <c r="K32" i="2"/>
  <c r="K30" i="2"/>
  <c r="K14" i="2"/>
  <c r="K15" i="2"/>
  <c r="K16" i="2"/>
  <c r="K17" i="2"/>
  <c r="K18" i="2"/>
  <c r="K19" i="2"/>
  <c r="K20" i="2"/>
  <c r="K21" i="2"/>
  <c r="K22" i="2"/>
  <c r="K23" i="2"/>
  <c r="K24" i="2"/>
  <c r="K25" i="2"/>
  <c r="K13" i="2"/>
  <c r="L93" i="2"/>
  <c r="M93" i="2"/>
  <c r="N93" i="2"/>
  <c r="O93" i="2"/>
  <c r="P93" i="2"/>
  <c r="Q93" i="2"/>
  <c r="R93" i="2"/>
  <c r="S93" i="2"/>
  <c r="T93" i="2"/>
  <c r="U93" i="2"/>
  <c r="V93" i="2"/>
  <c r="X56" i="2" l="1"/>
  <c r="X74" i="2"/>
  <c r="X70" i="2"/>
  <c r="X28" i="2"/>
  <c r="X26" i="2"/>
  <c r="I8" i="3"/>
  <c r="F23" i="3"/>
  <c r="F34" i="3"/>
  <c r="F18" i="3"/>
  <c r="F26" i="3"/>
  <c r="I29" i="3"/>
  <c r="I9" i="3"/>
  <c r="F29" i="1" l="1"/>
  <c r="I93" i="2" l="1"/>
  <c r="H93" i="2"/>
  <c r="C93" i="2"/>
  <c r="M11" i="1" s="1"/>
  <c r="K93" i="2"/>
  <c r="M14" i="1" s="1"/>
  <c r="F88" i="2"/>
  <c r="X88" i="2" s="1"/>
  <c r="J86" i="2"/>
  <c r="F86" i="2"/>
  <c r="J84" i="2"/>
  <c r="F84" i="2"/>
  <c r="J82" i="2"/>
  <c r="F82" i="2"/>
  <c r="J81" i="2"/>
  <c r="F81" i="2"/>
  <c r="J80" i="2"/>
  <c r="F80" i="2"/>
  <c r="J78" i="2"/>
  <c r="F78" i="2"/>
  <c r="J77" i="2"/>
  <c r="F77" i="2"/>
  <c r="J75" i="2"/>
  <c r="F75" i="2"/>
  <c r="J73" i="2"/>
  <c r="F73" i="2"/>
  <c r="J68" i="2"/>
  <c r="F68" i="2"/>
  <c r="J66" i="2"/>
  <c r="F66" i="2"/>
  <c r="J65" i="2"/>
  <c r="F65" i="2"/>
  <c r="J63" i="2"/>
  <c r="F63" i="2"/>
  <c r="J62" i="2"/>
  <c r="F62" i="2"/>
  <c r="J61" i="2"/>
  <c r="F61" i="2"/>
  <c r="J60" i="2"/>
  <c r="F60" i="2"/>
  <c r="J59" i="2"/>
  <c r="F59" i="2"/>
  <c r="J57" i="2"/>
  <c r="F57" i="2"/>
  <c r="J55" i="2"/>
  <c r="F55" i="2"/>
  <c r="J54" i="2"/>
  <c r="F54" i="2"/>
  <c r="J53" i="2"/>
  <c r="F53" i="2"/>
  <c r="J52" i="2"/>
  <c r="F52" i="2"/>
  <c r="J51" i="2"/>
  <c r="F51" i="2"/>
  <c r="J50" i="2"/>
  <c r="F50" i="2"/>
  <c r="J49" i="2"/>
  <c r="F49" i="2"/>
  <c r="J47" i="2"/>
  <c r="F47" i="2"/>
  <c r="J45" i="2"/>
  <c r="F45" i="2"/>
  <c r="J44" i="2"/>
  <c r="F44" i="2"/>
  <c r="J43" i="2"/>
  <c r="F43" i="2"/>
  <c r="J42" i="2"/>
  <c r="F42" i="2"/>
  <c r="J40" i="2"/>
  <c r="F40" i="2"/>
  <c r="J39" i="2"/>
  <c r="F39" i="2"/>
  <c r="J37" i="2"/>
  <c r="F37" i="2"/>
  <c r="J36" i="2"/>
  <c r="F36" i="2"/>
  <c r="J35" i="2"/>
  <c r="F35" i="2"/>
  <c r="J34" i="2"/>
  <c r="F34" i="2"/>
  <c r="J32" i="2"/>
  <c r="F32" i="2"/>
  <c r="J30" i="2"/>
  <c r="F30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F14" i="2"/>
  <c r="F13" i="2"/>
  <c r="E29" i="1"/>
  <c r="F31" i="1" s="1"/>
  <c r="C5" i="1"/>
  <c r="F90" i="2" l="1"/>
  <c r="F93" i="2" s="1"/>
  <c r="J90" i="2"/>
  <c r="X14" i="2"/>
  <c r="X20" i="2"/>
  <c r="X15" i="2"/>
  <c r="X21" i="2"/>
  <c r="X17" i="2"/>
  <c r="X23" i="2"/>
  <c r="X30" i="2"/>
  <c r="X36" i="2"/>
  <c r="X51" i="2"/>
  <c r="X59" i="2"/>
  <c r="X63" i="2"/>
  <c r="X77" i="2"/>
  <c r="X86" i="2"/>
  <c r="X19" i="2"/>
  <c r="X25" i="2"/>
  <c r="X32" i="2"/>
  <c r="X35" i="2"/>
  <c r="X39" i="2"/>
  <c r="X45" i="2"/>
  <c r="X53" i="2"/>
  <c r="X60" i="2"/>
  <c r="X66" i="2"/>
  <c r="X80" i="2"/>
  <c r="X16" i="2"/>
  <c r="X22" i="2"/>
  <c r="X34" i="2"/>
  <c r="X43" i="2"/>
  <c r="X50" i="2"/>
  <c r="X57" i="2"/>
  <c r="X62" i="2"/>
  <c r="X75" i="2"/>
  <c r="X84" i="2"/>
  <c r="D93" i="2"/>
  <c r="X18" i="2"/>
  <c r="X24" i="2"/>
  <c r="X37" i="2"/>
  <c r="X44" i="2"/>
  <c r="X52" i="2"/>
  <c r="X65" i="2"/>
  <c r="X78" i="2"/>
  <c r="X40" i="2"/>
  <c r="X47" i="2"/>
  <c r="X54" i="2"/>
  <c r="X61" i="2"/>
  <c r="X68" i="2"/>
  <c r="X81" i="2"/>
  <c r="X42" i="2"/>
  <c r="X49" i="2"/>
  <c r="X55" i="2"/>
  <c r="X73" i="2"/>
  <c r="X82" i="2"/>
  <c r="X13" i="2"/>
  <c r="X90" i="2" l="1"/>
  <c r="X93" i="2" s="1"/>
  <c r="J93" i="2"/>
  <c r="M16" i="1" s="1"/>
  <c r="M12" i="1"/>
  <c r="M13" i="1" s="1"/>
  <c r="M18" i="1" l="1"/>
</calcChain>
</file>

<file path=xl/sharedStrings.xml><?xml version="1.0" encoding="utf-8"?>
<sst xmlns="http://schemas.openxmlformats.org/spreadsheetml/2006/main" count="356" uniqueCount="284">
  <si>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</si>
  <si>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</si>
  <si>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</si>
  <si>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</si>
  <si>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</si>
  <si>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</si>
  <si>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</si>
  <si>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</si>
  <si>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</si>
  <si>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</si>
  <si>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</si>
  <si>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</si>
  <si>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</si>
  <si>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</si>
  <si>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</si>
  <si>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BALANCE TO FINISH, INCLUDING FEE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</si>
  <si>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</si>
  <si>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</si>
  <si>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</si>
  <si>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</si>
  <si>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</si>
  <si>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</si>
  <si>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</si>
  <si>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</si>
  <si>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</si>
  <si>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</si>
  <si>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</si>
  <si>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</si>
  <si>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</si>
  <si>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</si>
  <si>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</si>
  <si>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</si>
  <si>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</si>
  <si>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</si>
  <si>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</si>
  <si>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</si>
  <si>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</si>
  <si>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</si>
  <si>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</si>
  <si>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</si>
  <si>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</si>
  <si>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</si>
  <si>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</si>
  <si>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</si>
  <si>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</si>
  <si>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</si>
  <si>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</si>
  <si>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</si>
  <si>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</si>
  <si>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</si>
  <si>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</si>
  <si>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</si>
  <si>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</si>
  <si>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</si>
  <si>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</si>
  <si>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</si>
  <si>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</si>
  <si>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</si>
  <si>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</si>
  <si>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</si>
  <si>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</si>
  <si>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</si>
  <si>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</si>
  <si>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</si>
  <si>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</si>
  <si>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</si>
  <si>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</si>
  <si>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</si>
  <si>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</si>
  <si>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</si>
  <si>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</si>
  <si>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</si>
  <si>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</si>
  <si>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</si>
  <si>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</si>
  <si>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</si>
  <si>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</si>
  <si>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</si>
  <si>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</si>
  <si>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</si>
  <si>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</si>
  <si>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</si>
  <si>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</si>
  <si>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</si>
  <si>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</si>
  <si>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</si>
  <si>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</si>
  <si>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</si>
  <si>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</si>
  <si>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</si>
  <si>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</si>
  <si>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</si>
  <si>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</si>
  <si>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</si>
  <si>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</si>
  <si>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</si>
  <si>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</si>
  <si>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</si>
  <si>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</si>
  <si>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</si>
  <si>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</si>
  <si>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</si>
  <si>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</si>
  <si>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</si>
  <si>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</si>
  <si>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</si>
  <si>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</si>
  <si>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</si>
  <si>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</si>
  <si>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</si>
  <si>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</si>
  <si>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</si>
  <si>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</si>
  <si>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</si>
  <si>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</si>
  <si>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</si>
  <si>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</si>
  <si>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</si>
  <si>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</si>
  <si>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</si>
  <si>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</si>
  <si>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</si>
  <si>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</si>
  <si>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</si>
  <si>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</si>
  <si>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</si>
  <si>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</si>
  <si>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</si>
  <si>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</si>
  <si>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</si>
  <si>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</si>
  <si>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</si>
  <si>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</si>
  <si>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</si>
  <si>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</si>
  <si>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</si>
  <si>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</si>
  <si>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</si>
  <si>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</si>
  <si>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</si>
  <si>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</si>
  <si>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</si>
  <si>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</si>
  <si>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</si>
  <si>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</si>
  <si>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</si>
  <si>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</si>
  <si>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</si>
  <si>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</si>
  <si>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</si>
  <si>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</si>
  <si>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</si>
  <si>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</si>
  <si>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</si>
  <si>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</si>
  <si>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</si>
  <si>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</si>
  <si>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</si>
  <si>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</si>
  <si>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</si>
  <si>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</si>
  <si>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</si>
  <si>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</si>
  <si>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</si>
  <si>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</si>
  <si>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</si>
  <si>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</si>
  <si>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</si>
  <si>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</si>
  <si>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</si>
  <si>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</si>
  <si>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</si>
  <si>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</si>
  <si>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</si>
  <si>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</si>
  <si>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</si>
  <si>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</si>
  <si>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</si>
  <si>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</si>
  <si>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</si>
  <si>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</si>
  <si>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</si>
  <si>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</si>
  <si>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</si>
  <si>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</si>
  <si>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</si>
  <si>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</si>
  <si>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</si>
  <si>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</si>
  <si>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</si>
  <si>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</si>
  <si>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</si>
  <si>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</si>
  <si>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</si>
  <si>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</si>
  <si>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</si>
  <si>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</si>
  <si>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</si>
  <si>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</si>
  <si>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</si>
  <si>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</si>
  <si>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</si>
  <si>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</si>
  <si>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</si>
  <si>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</si>
  <si>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</si>
  <si>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</si>
  <si>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</si>
  <si>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</si>
  <si>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</si>
  <si>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</si>
  <si>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</si>
  <si>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</si>
  <si>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</si>
  <si>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</si>
  <si>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</si>
  <si>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</si>
  <si>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</si>
  <si>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</si>
  <si>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</si>
  <si>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</si>
  <si>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</si>
  <si>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</si>
  <si>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</si>
  <si>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</si>
  <si>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</si>
  <si>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</si>
  <si>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</si>
  <si>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</si>
  <si>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</si>
  <si>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</si>
  <si>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</si>
  <si>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</si>
  <si>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</si>
  <si>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</si>
  <si>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</si>
  <si>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</si>
  <si>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</si>
  <si>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</si>
  <si>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</si>
  <si>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</si>
  <si>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</si>
  <si>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</si>
  <si>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</si>
  <si>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</si>
  <si>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</si>
  <si>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</si>
  <si>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</si>
  <si>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</si>
  <si>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</si>
  <si>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CO1 $1360</t>
  </si>
  <si>
    <t>CO1 $5048</t>
  </si>
  <si>
    <t>CO1 $150</t>
  </si>
  <si>
    <t>CO1 $64</t>
  </si>
  <si>
    <t>CO1 $123</t>
  </si>
  <si>
    <t>CO1 $60</t>
  </si>
  <si>
    <t>CO1 $810</t>
  </si>
  <si>
    <t>CO1 $963</t>
  </si>
  <si>
    <t>CO1 $264</t>
  </si>
  <si>
    <t>CO1 $75</t>
  </si>
  <si>
    <t>CO1 $300</t>
  </si>
  <si>
    <t>CO1 $730</t>
  </si>
  <si>
    <t>CO1 $3616</t>
  </si>
  <si>
    <t>CO1 $780</t>
  </si>
  <si>
    <t>CO1 $2200</t>
  </si>
  <si>
    <t>CO1 $6560</t>
  </si>
  <si>
    <t>CO1 $3000</t>
  </si>
  <si>
    <t>CO1 $1479</t>
  </si>
  <si>
    <t>CO1 $1050</t>
  </si>
  <si>
    <t>CO1 $3364</t>
  </si>
  <si>
    <t>CO1 $100</t>
  </si>
  <si>
    <t>CO1 $940</t>
  </si>
  <si>
    <t>CO1 $2889</t>
  </si>
  <si>
    <t>CO1 $2250</t>
  </si>
  <si>
    <t>Mockups</t>
  </si>
  <si>
    <t xml:space="preserve">   01-171</t>
  </si>
  <si>
    <t>06-0000</t>
  </si>
  <si>
    <t>accrue for 2 week for Klassen @ $75/hr</t>
  </si>
  <si>
    <t>Remove Primary Bed fireplace/facings and modify framing of this wall; paint frames &amp; doors of Hearth &amp; Great Room fireplaces in lieu of brand new frames &amp; doors</t>
  </si>
  <si>
    <t>CO2 -$11555</t>
  </si>
  <si>
    <t>CO2 -$2603</t>
  </si>
  <si>
    <t>CO1 $7765 / CO2 -$2548.44</t>
  </si>
  <si>
    <t>jared started week of 4/6</t>
  </si>
  <si>
    <t>hvac started week of 4/6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</si>
</sst>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1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164" fontId="6" fillId="0" borderId="3" xfId="2" applyNumberFormat="1" applyFont="1" applyBorder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7" fillId="0" borderId="0" xfId="0" applyFont="1" applyAlignment="1">
      <alignment horizontal="left" vertical="top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770495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9"/>
  <sheetViews>
    <sheetView tabSelected="1" view="pageLayout" zoomScaleNormal="100" workbookViewId="0">
      <selection activeCell="G11" sqref="G11"/>
    </sheetView>
  </sheetViews>
  <sheetFormatPr defaultRowHeight="14.25" x14ac:dyDescent="0.2"/>
  <cols>
    <col min="1" max="1" width="13.28515625" style="36" customWidth="1"/>
    <col min="2" max="2" width="9.140625" style="36"/>
    <col min="3" max="3" width="7.7109375" style="36" customWidth="1"/>
    <col min="4" max="4" width="28.7109375" style="36" customWidth="1"/>
    <col min="5" max="5" width="19.7109375" style="36" customWidth="1"/>
    <col min="6" max="6" width="19.5703125" style="36" customWidth="1"/>
    <col min="7" max="7" width="5.5703125" style="36" customWidth="1"/>
    <col min="8" max="8" width="4.7109375" style="36" customWidth="1"/>
    <col min="9" max="9" width="6.42578125" style="36" customWidth="1"/>
    <col min="10" max="10" width="11.85546875" style="36" customWidth="1"/>
    <col min="11" max="11" width="10.28515625" style="36" customWidth="1"/>
    <col min="12" max="12" width="12.28515625" style="36" customWidth="1"/>
    <col min="13" max="13" width="14.140625" style="36" customWidth="1"/>
    <col min="14" max="14" width="11.42578125" style="36" customWidth="1"/>
    <col min="15" max="16384" width="9.140625" style="36"/>
  </cols>
  <sheetData>
    <row r="1" spans="1:13" ht="27" customHeight="1" thickBot="1" x14ac:dyDescent="0.3">
      <c r="A1" s="1" t="s">
        <v>4</v>
      </c>
      <c r="B1" s="35"/>
      <c r="C1" s="35"/>
      <c r="D1" s="35"/>
      <c r="G1" s="35"/>
      <c r="H1" s="35"/>
      <c r="I1" s="3"/>
      <c r="J1" s="35"/>
      <c r="K1" s="35"/>
      <c r="L1" s="3"/>
      <c r="M1" s="35"/>
    </row>
    <row r="2" spans="1:13" ht="15" customHeight="1" x14ac:dyDescent="0.25">
      <c r="A2" s="50" t="s">
        <v>0</v>
      </c>
      <c r="B2" s="51"/>
      <c r="C2" s="57" t="s">
        <v>226</v>
      </c>
      <c r="D2" s="58"/>
      <c r="E2" s="58"/>
      <c r="F2" s="66"/>
      <c r="G2" s="59"/>
      <c r="H2" s="59"/>
      <c r="I2" s="59"/>
      <c r="J2" s="60" t="s">
        <v>172</v>
      </c>
      <c r="K2" s="61">
        <v>2</v>
      </c>
      <c r="L2" s="53"/>
      <c r="M2" s="53"/>
    </row>
    <row r="3" spans="1:13" ht="15" customHeight="1" x14ac:dyDescent="0.25">
      <c r="A3" s="50" t="s">
        <v>1</v>
      </c>
      <c r="B3" s="51"/>
      <c r="C3" s="62" t="s">
        <v>220</v>
      </c>
      <c r="D3" s="52"/>
      <c r="E3" s="52"/>
      <c r="F3" s="51"/>
      <c r="G3" s="63"/>
      <c r="H3" s="63"/>
      <c r="I3" s="63"/>
      <c r="J3" s="60" t="s">
        <v>18</v>
      </c>
      <c r="K3" s="64">
        <v>46122</v>
      </c>
      <c r="L3" s="53"/>
      <c r="M3" s="53"/>
    </row>
    <row r="4" spans="1:13" ht="15" x14ac:dyDescent="0.25">
      <c r="A4" s="50" t="s">
        <v>2</v>
      </c>
      <c r="B4" s="51"/>
      <c r="C4" s="52" t="s">
        <v>227</v>
      </c>
      <c r="D4" s="52"/>
      <c r="E4" s="52"/>
      <c r="F4" s="51"/>
      <c r="G4" s="53"/>
      <c r="H4" s="50"/>
      <c r="I4" s="50"/>
      <c r="J4" s="60" t="s">
        <v>175</v>
      </c>
      <c r="K4" s="92">
        <v>46129</v>
      </c>
      <c r="L4" s="53"/>
      <c r="M4" s="53"/>
    </row>
    <row r="5" spans="1:13" ht="15" thickBot="1" x14ac:dyDescent="0.25">
      <c r="A5" s="54" t="s">
        <v>3</v>
      </c>
      <c r="B5" s="55"/>
      <c r="C5" s="55" t="str">
        <f>+C2</f>
        <v>Phil &amp; Michelle Wood</v>
      </c>
      <c r="D5" s="55"/>
      <c r="E5" s="55"/>
      <c r="F5" s="55"/>
      <c r="G5" s="55"/>
      <c r="H5" s="54"/>
      <c r="I5" s="54"/>
      <c r="J5" s="54"/>
      <c r="K5" s="54"/>
      <c r="L5" s="56"/>
      <c r="M5" s="56"/>
    </row>
    <row r="6" spans="1:13" ht="6" customHeight="1" x14ac:dyDescent="0.2"/>
    <row r="7" spans="1:13" ht="15" customHeight="1" x14ac:dyDescent="0.2">
      <c r="A7" s="89" t="s">
        <v>5</v>
      </c>
      <c r="B7" s="90"/>
      <c r="C7" s="90"/>
      <c r="D7" s="90"/>
      <c r="E7" s="90"/>
      <c r="F7" s="91"/>
      <c r="I7" s="65"/>
      <c r="J7" s="65"/>
      <c r="K7" s="65"/>
      <c r="L7" s="65"/>
      <c r="M7" s="65"/>
    </row>
    <row r="8" spans="1:13" ht="5.25" customHeight="1" x14ac:dyDescent="0.2">
      <c r="A8" s="37"/>
      <c r="F8" s="40"/>
      <c r="H8" s="65"/>
      <c r="I8" s="65"/>
      <c r="J8" s="65"/>
      <c r="K8" s="65"/>
      <c r="L8" s="65"/>
      <c r="M8" s="65"/>
    </row>
    <row r="9" spans="1:13" ht="22.5" x14ac:dyDescent="0.2">
      <c r="A9" s="85"/>
      <c r="B9" s="86"/>
      <c r="C9" s="86"/>
      <c r="D9" s="86"/>
      <c r="E9" s="87" t="s">
        <v>173</v>
      </c>
      <c r="F9" s="88" t="s">
        <v>174</v>
      </c>
      <c r="H9" s="170" t="s">
        <v>6</v>
      </c>
      <c r="I9" s="170"/>
      <c r="J9" s="170"/>
      <c r="K9" s="170"/>
      <c r="L9" s="170"/>
      <c r="M9" s="170"/>
    </row>
    <row r="10" spans="1:13" x14ac:dyDescent="0.2">
      <c r="A10" s="77" t="s">
        <v>7</v>
      </c>
      <c r="B10" s="69" t="s">
        <v>8</v>
      </c>
      <c r="C10" s="70"/>
      <c r="D10" s="70"/>
      <c r="E10" s="71" t="s">
        <v>9</v>
      </c>
      <c r="F10" s="78" t="s">
        <v>9</v>
      </c>
    </row>
    <row r="11" spans="1:13" x14ac:dyDescent="0.2">
      <c r="A11" s="37">
        <v>1</v>
      </c>
      <c r="B11" s="76" t="s">
        <v>249</v>
      </c>
      <c r="E11" s="190">
        <v>50903</v>
      </c>
      <c r="F11" s="169"/>
      <c r="H11" s="36" t="s">
        <v>10</v>
      </c>
      <c r="M11" s="39">
        <f>B!C93</f>
        <v>1459923.14</v>
      </c>
    </row>
    <row r="12" spans="1:13" ht="60.75" customHeight="1" x14ac:dyDescent="0.2">
      <c r="A12" s="182">
        <v>2</v>
      </c>
      <c r="B12" s="183" t="s">
        <v>278</v>
      </c>
      <c r="C12" s="183"/>
      <c r="D12" s="183"/>
      <c r="E12" s="184"/>
      <c r="F12" s="185">
        <v>-16706.439999999999</v>
      </c>
      <c r="H12" s="186" t="s">
        <v>11</v>
      </c>
      <c r="I12" s="186"/>
      <c r="J12" s="186"/>
      <c r="K12" s="186"/>
      <c r="L12" s="186"/>
      <c r="M12" s="187">
        <f>+F31</f>
        <v>34196.559999999998</v>
      </c>
    </row>
    <row r="13" spans="1:13" x14ac:dyDescent="0.2">
      <c r="A13" s="37">
        <v>3</v>
      </c>
      <c r="B13" s="76"/>
      <c r="E13" s="42"/>
      <c r="F13" s="169"/>
      <c r="H13" s="36" t="s">
        <v>12</v>
      </c>
      <c r="M13" s="39">
        <f>M12+M11</f>
        <v>1494119.7</v>
      </c>
    </row>
    <row r="14" spans="1:13" x14ac:dyDescent="0.2">
      <c r="A14" s="37">
        <v>4</v>
      </c>
      <c r="B14" s="76"/>
      <c r="E14" s="42"/>
      <c r="F14" s="169"/>
      <c r="H14" s="36" t="s">
        <v>218</v>
      </c>
      <c r="M14" s="39">
        <f>B!K93</f>
        <v>82584</v>
      </c>
    </row>
    <row r="15" spans="1:13" x14ac:dyDescent="0.2">
      <c r="A15" s="37">
        <v>5</v>
      </c>
      <c r="B15" s="76"/>
      <c r="E15" s="42"/>
      <c r="F15" s="169"/>
    </row>
    <row r="16" spans="1:13" ht="15.75" x14ac:dyDescent="0.25">
      <c r="A16" s="37">
        <v>6</v>
      </c>
      <c r="B16" s="76"/>
      <c r="E16" s="42"/>
      <c r="F16" s="169"/>
      <c r="H16" s="4" t="s">
        <v>14</v>
      </c>
      <c r="J16" s="4"/>
      <c r="K16" s="4"/>
      <c r="L16" s="4"/>
      <c r="M16" s="8">
        <f>+B!J93</f>
        <v>33201.962866666669</v>
      </c>
    </row>
    <row r="17" spans="1:13" ht="15.75" x14ac:dyDescent="0.25">
      <c r="A17" s="37">
        <v>7</v>
      </c>
      <c r="B17" s="76"/>
      <c r="E17" s="42"/>
      <c r="F17" s="169"/>
      <c r="H17" s="4"/>
      <c r="J17" s="4"/>
      <c r="K17" s="4"/>
      <c r="L17" s="4"/>
      <c r="M17" s="49"/>
    </row>
    <row r="18" spans="1:13" x14ac:dyDescent="0.2">
      <c r="A18" s="37">
        <v>8</v>
      </c>
      <c r="B18" s="76"/>
      <c r="E18" s="42"/>
      <c r="F18" s="169"/>
      <c r="H18" s="76" t="s">
        <v>15</v>
      </c>
      <c r="M18" s="39">
        <f>+M13-M14-M16</f>
        <v>1378333.7371333332</v>
      </c>
    </row>
    <row r="19" spans="1:13" x14ac:dyDescent="0.2">
      <c r="A19" s="37">
        <v>9</v>
      </c>
      <c r="B19" s="76"/>
      <c r="E19" s="42"/>
      <c r="F19" s="169"/>
      <c r="H19" s="41"/>
      <c r="M19" s="42"/>
    </row>
    <row r="20" spans="1:13" x14ac:dyDescent="0.2">
      <c r="A20" s="37">
        <v>10</v>
      </c>
      <c r="B20" s="76"/>
      <c r="E20" s="42"/>
      <c r="F20" s="169"/>
      <c r="H20" s="41"/>
      <c r="M20" s="42"/>
    </row>
    <row r="21" spans="1:13" x14ac:dyDescent="0.2">
      <c r="A21" s="37">
        <v>11</v>
      </c>
      <c r="B21" s="76"/>
      <c r="E21" s="42"/>
      <c r="F21" s="169"/>
      <c r="H21" s="41"/>
      <c r="M21" s="42"/>
    </row>
    <row r="22" spans="1:13" x14ac:dyDescent="0.2">
      <c r="A22" s="37">
        <v>12</v>
      </c>
      <c r="B22" s="76"/>
      <c r="E22" s="42"/>
      <c r="F22" s="169"/>
      <c r="H22" s="41"/>
      <c r="M22" s="42"/>
    </row>
    <row r="23" spans="1:13" x14ac:dyDescent="0.2">
      <c r="A23" s="37">
        <v>13</v>
      </c>
      <c r="B23" s="76"/>
      <c r="E23" s="42"/>
      <c r="F23" s="169"/>
      <c r="H23" s="41"/>
      <c r="M23" s="42"/>
    </row>
    <row r="24" spans="1:13" x14ac:dyDescent="0.2">
      <c r="A24" s="37">
        <v>14</v>
      </c>
      <c r="B24" s="76"/>
      <c r="E24" s="42"/>
      <c r="F24" s="169"/>
      <c r="H24" s="41"/>
      <c r="M24" s="42"/>
    </row>
    <row r="25" spans="1:13" x14ac:dyDescent="0.2">
      <c r="A25" s="37">
        <v>15</v>
      </c>
      <c r="B25" s="76"/>
      <c r="E25" s="42"/>
      <c r="F25" s="169"/>
      <c r="H25" s="41"/>
      <c r="M25" s="42"/>
    </row>
    <row r="26" spans="1:13" x14ac:dyDescent="0.2">
      <c r="A26" s="37">
        <v>16</v>
      </c>
      <c r="B26" s="76"/>
      <c r="E26" s="42"/>
      <c r="F26" s="169"/>
      <c r="H26" s="41"/>
      <c r="M26" s="42"/>
    </row>
    <row r="27" spans="1:13" x14ac:dyDescent="0.2">
      <c r="A27" s="37">
        <v>17</v>
      </c>
      <c r="B27" s="76"/>
      <c r="E27" s="42"/>
      <c r="F27" s="169"/>
      <c r="H27" s="41"/>
      <c r="M27" s="42"/>
    </row>
    <row r="28" spans="1:13" x14ac:dyDescent="0.2">
      <c r="A28" s="43"/>
      <c r="B28" s="44"/>
      <c r="C28" s="44"/>
      <c r="D28" s="44"/>
      <c r="E28" s="44"/>
      <c r="F28" s="38"/>
      <c r="H28" s="41"/>
      <c r="M28" s="42"/>
    </row>
    <row r="29" spans="1:13" x14ac:dyDescent="0.2">
      <c r="A29" s="37"/>
      <c r="D29" s="46" t="s">
        <v>16</v>
      </c>
      <c r="E29" s="45">
        <f>SUM(E11:E28)</f>
        <v>50903</v>
      </c>
      <c r="F29" s="189">
        <f>SUM(F11:F27)</f>
        <v>-16706.439999999999</v>
      </c>
    </row>
    <row r="30" spans="1:13" x14ac:dyDescent="0.2">
      <c r="A30" s="79"/>
      <c r="B30" s="75"/>
      <c r="C30" s="75"/>
      <c r="D30" s="75"/>
      <c r="E30" s="75"/>
      <c r="F30" s="80"/>
    </row>
    <row r="31" spans="1:13" x14ac:dyDescent="0.2">
      <c r="A31" s="81"/>
      <c r="B31" s="82"/>
      <c r="C31" s="83"/>
      <c r="D31" s="83"/>
      <c r="E31" s="84" t="s">
        <v>11</v>
      </c>
      <c r="F31" s="188">
        <f>SUM(E29+F29)</f>
        <v>34196.559999999998</v>
      </c>
    </row>
    <row r="32" spans="1:13" x14ac:dyDescent="0.2">
      <c r="A32" s="72"/>
      <c r="B32" s="72"/>
      <c r="C32" s="41"/>
      <c r="D32" s="41"/>
    </row>
    <row r="33" spans="2:14" x14ac:dyDescent="0.2">
      <c r="B33" s="73"/>
      <c r="E33" s="67"/>
      <c r="F33" s="67"/>
    </row>
    <row r="34" spans="2:14" x14ac:dyDescent="0.2">
      <c r="B34" s="73"/>
      <c r="E34" s="67"/>
      <c r="F34" s="67"/>
      <c r="H34" s="46"/>
      <c r="I34" s="47"/>
      <c r="L34" s="48"/>
    </row>
    <row r="35" spans="2:14" x14ac:dyDescent="0.2">
      <c r="B35" s="73"/>
      <c r="E35" s="67"/>
      <c r="F35" s="67"/>
    </row>
    <row r="36" spans="2:14" x14ac:dyDescent="0.2">
      <c r="I36" s="7"/>
      <c r="M36" s="48"/>
      <c r="N36" s="45"/>
    </row>
    <row r="37" spans="2:14" x14ac:dyDescent="0.2">
      <c r="B37" s="74"/>
      <c r="E37" s="42"/>
      <c r="F37" s="42"/>
      <c r="M37" s="45"/>
    </row>
    <row r="38" spans="2:14" x14ac:dyDescent="0.2">
      <c r="F38" s="68"/>
      <c r="M38" s="45"/>
    </row>
    <row r="39" spans="2:14" x14ac:dyDescent="0.2">
      <c r="H39" s="41"/>
      <c r="M39" s="48"/>
    </row>
    <row r="40" spans="2:14" x14ac:dyDescent="0.2">
      <c r="H40" s="41"/>
      <c r="M40" s="45"/>
    </row>
    <row r="41" spans="2:14" ht="12" customHeight="1" x14ac:dyDescent="0.2">
      <c r="H41" s="41"/>
      <c r="M41" s="48"/>
    </row>
    <row r="42" spans="2:14" ht="6.6" customHeight="1" x14ac:dyDescent="0.2"/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9" spans="1:1" x14ac:dyDescent="0.2">
      <c r="A59" s="9"/>
    </row>
  </sheetData>
  <mergeCells count="2">
    <mergeCell ref="H9:M9"/>
    <mergeCell ref="B12:D12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6"/>
  <sheetViews>
    <sheetView topLeftCell="A59" zoomScaleNormal="100" workbookViewId="0">
      <selection activeCell="J93" sqref="J93"/>
    </sheetView>
  </sheetViews>
  <sheetFormatPr defaultColWidth="9.140625" defaultRowHeight="15" outlineLevelCol="1" x14ac:dyDescent="0.25"/>
  <cols>
    <col min="2" max="2" width="33.5703125" customWidth="1"/>
    <col min="3" max="4" width="10.140625" customWidth="1"/>
    <col min="5" max="5" width="10.28515625" customWidth="1" outlineLevel="1"/>
    <col min="6" max="6" width="22" bestFit="1" customWidth="1"/>
    <col min="7" max="8" width="9.7109375" customWidth="1" outlineLevel="1"/>
    <col min="9" max="9" width="33.5703125" customWidth="1" outlineLevel="1"/>
    <col min="10" max="11" width="10.140625" customWidth="1"/>
    <col min="12" max="14" width="11.7109375" customWidth="1" outlineLevel="1"/>
    <col min="15" max="23" width="10.7109375" customWidth="1" outlineLevel="1"/>
    <col min="24" max="24" width="10.140625" customWidth="1"/>
  </cols>
  <sheetData>
    <row r="1" spans="1:24" ht="27" customHeight="1" thickBot="1" x14ac:dyDescent="0.3">
      <c r="A1" s="1" t="s">
        <v>176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</row>
    <row r="3" spans="1:24" x14ac:dyDescent="0.25">
      <c r="A3" s="93"/>
      <c r="B3" s="93"/>
      <c r="C3" s="93"/>
      <c r="D3" s="93"/>
      <c r="E3" s="93"/>
      <c r="F3" s="94" t="s">
        <v>17</v>
      </c>
      <c r="G3" s="93"/>
      <c r="H3" s="93"/>
      <c r="I3" s="94"/>
      <c r="J3" s="95">
        <v>2</v>
      </c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</row>
    <row r="4" spans="1:24" x14ac:dyDescent="0.25">
      <c r="A4" s="93"/>
      <c r="B4" s="93"/>
      <c r="C4" s="93"/>
      <c r="D4" s="93"/>
      <c r="E4" s="93"/>
      <c r="F4" s="94" t="s">
        <v>18</v>
      </c>
      <c r="G4" s="93"/>
      <c r="H4" s="93"/>
      <c r="I4" s="94"/>
      <c r="J4" s="96">
        <v>46122</v>
      </c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</row>
    <row r="5" spans="1:24" x14ac:dyDescent="0.25">
      <c r="A5" s="93"/>
      <c r="B5" s="93"/>
      <c r="C5" s="93"/>
      <c r="D5" s="93"/>
      <c r="E5" s="93"/>
      <c r="F5" s="94" t="s">
        <v>175</v>
      </c>
      <c r="G5" s="93"/>
      <c r="H5" s="93"/>
      <c r="I5" s="94"/>
      <c r="J5" s="96">
        <v>46129</v>
      </c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</row>
    <row r="6" spans="1:24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</row>
    <row r="7" spans="1:24" x14ac:dyDescent="0.25">
      <c r="A7" s="10" t="s">
        <v>19</v>
      </c>
      <c r="B7" s="11" t="s">
        <v>20</v>
      </c>
      <c r="C7" s="11" t="s">
        <v>21</v>
      </c>
      <c r="D7" s="11" t="s">
        <v>22</v>
      </c>
      <c r="E7" s="136" t="s">
        <v>177</v>
      </c>
      <c r="F7" s="28" t="s">
        <v>23</v>
      </c>
      <c r="G7" s="177" t="s">
        <v>178</v>
      </c>
      <c r="H7" s="178"/>
      <c r="I7" s="179"/>
      <c r="J7" s="112" t="s">
        <v>24</v>
      </c>
      <c r="K7" s="12" t="s">
        <v>25</v>
      </c>
      <c r="L7" s="174" t="s">
        <v>178</v>
      </c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6"/>
      <c r="X7" s="12" t="s">
        <v>26</v>
      </c>
    </row>
    <row r="8" spans="1:24" x14ac:dyDescent="0.25">
      <c r="A8" s="13" t="s">
        <v>27</v>
      </c>
      <c r="B8" s="14" t="s">
        <v>28</v>
      </c>
      <c r="C8" s="14" t="s">
        <v>29</v>
      </c>
      <c r="D8" s="13" t="s">
        <v>30</v>
      </c>
      <c r="E8" s="137" t="s">
        <v>30</v>
      </c>
      <c r="F8" s="29" t="s">
        <v>31</v>
      </c>
      <c r="G8" s="144" t="s">
        <v>16</v>
      </c>
      <c r="H8" s="145" t="s">
        <v>32</v>
      </c>
      <c r="I8" s="146" t="s">
        <v>32</v>
      </c>
      <c r="J8" s="97" t="s">
        <v>33</v>
      </c>
      <c r="K8" s="14" t="s">
        <v>16</v>
      </c>
      <c r="L8" s="171" t="s">
        <v>190</v>
      </c>
      <c r="M8" s="171" t="s">
        <v>189</v>
      </c>
      <c r="N8" s="171" t="s">
        <v>188</v>
      </c>
      <c r="O8" s="171" t="s">
        <v>187</v>
      </c>
      <c r="P8" s="171" t="s">
        <v>186</v>
      </c>
      <c r="Q8" s="171" t="s">
        <v>185</v>
      </c>
      <c r="R8" s="171" t="s">
        <v>184</v>
      </c>
      <c r="S8" s="171" t="s">
        <v>183</v>
      </c>
      <c r="T8" s="171" t="s">
        <v>182</v>
      </c>
      <c r="U8" s="171" t="s">
        <v>181</v>
      </c>
      <c r="V8" s="171" t="s">
        <v>180</v>
      </c>
      <c r="W8" s="171" t="s">
        <v>179</v>
      </c>
      <c r="X8" s="14" t="s">
        <v>170</v>
      </c>
    </row>
    <row r="9" spans="1:24" x14ac:dyDescent="0.25">
      <c r="A9" s="15" t="s">
        <v>34</v>
      </c>
      <c r="B9" s="16"/>
      <c r="C9" s="17" t="s">
        <v>35</v>
      </c>
      <c r="D9" s="17" t="s">
        <v>36</v>
      </c>
      <c r="E9" s="138" t="s">
        <v>36</v>
      </c>
      <c r="F9" s="30" t="s">
        <v>35</v>
      </c>
      <c r="G9" s="147" t="s">
        <v>37</v>
      </c>
      <c r="H9" s="138" t="s">
        <v>38</v>
      </c>
      <c r="I9" s="148" t="s">
        <v>39</v>
      </c>
      <c r="J9" s="98" t="s">
        <v>40</v>
      </c>
      <c r="K9" s="17" t="s">
        <v>41</v>
      </c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" t="s">
        <v>171</v>
      </c>
    </row>
    <row r="10" spans="1:24" x14ac:dyDescent="0.25">
      <c r="A10" s="18"/>
      <c r="B10" s="16"/>
      <c r="C10" s="17" t="s">
        <v>42</v>
      </c>
      <c r="D10" s="17" t="s">
        <v>42</v>
      </c>
      <c r="E10" s="138" t="s">
        <v>39</v>
      </c>
      <c r="F10" s="30" t="s">
        <v>42</v>
      </c>
      <c r="G10" s="147" t="s">
        <v>43</v>
      </c>
      <c r="H10" s="149" t="s">
        <v>43</v>
      </c>
      <c r="I10" s="148"/>
      <c r="J10" s="98" t="s">
        <v>43</v>
      </c>
      <c r="K10" s="17" t="s">
        <v>44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"/>
    </row>
    <row r="11" spans="1:24" x14ac:dyDescent="0.25">
      <c r="A11" s="19"/>
      <c r="B11" s="6"/>
      <c r="C11" s="6"/>
      <c r="D11" s="6"/>
      <c r="E11" s="139"/>
      <c r="F11" s="31"/>
      <c r="G11" s="150"/>
      <c r="H11" s="151"/>
      <c r="I11" s="152"/>
      <c r="J11" s="99"/>
      <c r="K11" s="6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6"/>
    </row>
    <row r="12" spans="1:24" x14ac:dyDescent="0.25">
      <c r="A12" s="105" t="s">
        <v>45</v>
      </c>
      <c r="B12" s="103" t="s">
        <v>46</v>
      </c>
      <c r="C12" s="106"/>
      <c r="D12" s="107"/>
      <c r="E12" s="107"/>
      <c r="F12" s="108"/>
      <c r="G12" s="109"/>
      <c r="H12" s="107"/>
      <c r="I12" s="110"/>
      <c r="J12" s="100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</row>
    <row r="13" spans="1:24" x14ac:dyDescent="0.25">
      <c r="A13" s="20" t="s">
        <v>47</v>
      </c>
      <c r="B13" s="21" t="s">
        <v>48</v>
      </c>
      <c r="C13" s="22">
        <v>53056</v>
      </c>
      <c r="D13" s="22">
        <v>1360</v>
      </c>
      <c r="E13" s="140" t="s">
        <v>250</v>
      </c>
      <c r="F13" s="32">
        <f>C13+D13</f>
        <v>54416</v>
      </c>
      <c r="G13" s="153">
        <f>10291.8-5010.75</f>
        <v>5281.0499999999993</v>
      </c>
      <c r="H13" s="154"/>
      <c r="I13" s="155"/>
      <c r="J13" s="101">
        <f>G13+H13</f>
        <v>5281.0499999999993</v>
      </c>
      <c r="K13" s="22">
        <f>SUM(L13:W13)</f>
        <v>5011</v>
      </c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>
        <v>5011</v>
      </c>
      <c r="X13" s="22">
        <f>F13-(K13+J13)</f>
        <v>44123.95</v>
      </c>
    </row>
    <row r="14" spans="1:24" x14ac:dyDescent="0.25">
      <c r="A14" s="20" t="s">
        <v>49</v>
      </c>
      <c r="B14" s="21" t="s">
        <v>50</v>
      </c>
      <c r="C14" s="22">
        <v>1690</v>
      </c>
      <c r="D14" s="22">
        <v>150</v>
      </c>
      <c r="E14" s="140" t="s">
        <v>252</v>
      </c>
      <c r="F14" s="32">
        <f t="shared" ref="F14:F25" si="0">C14+D14</f>
        <v>1840</v>
      </c>
      <c r="G14" s="153">
        <f>2416.2-891.6</f>
        <v>1524.6</v>
      </c>
      <c r="H14" s="154"/>
      <c r="I14" s="155"/>
      <c r="J14" s="101">
        <f t="shared" ref="J14:J25" si="1">G14+H14</f>
        <v>1524.6</v>
      </c>
      <c r="K14" s="22">
        <f t="shared" ref="K14:K25" si="2">SUM(L14:W14)</f>
        <v>892</v>
      </c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>
        <v>892</v>
      </c>
      <c r="X14" s="22">
        <f t="shared" ref="X14:X25" si="3">F14-(K14+J14)</f>
        <v>-576.59999999999991</v>
      </c>
    </row>
    <row r="15" spans="1:24" x14ac:dyDescent="0.25">
      <c r="A15" s="20" t="s">
        <v>51</v>
      </c>
      <c r="B15" s="21" t="s">
        <v>52</v>
      </c>
      <c r="C15" s="22">
        <v>0</v>
      </c>
      <c r="D15" s="22">
        <v>0</v>
      </c>
      <c r="E15" s="140"/>
      <c r="F15" s="32">
        <f t="shared" si="0"/>
        <v>0</v>
      </c>
      <c r="G15" s="153"/>
      <c r="H15" s="154"/>
      <c r="I15" s="155"/>
      <c r="J15" s="101">
        <f t="shared" si="1"/>
        <v>0</v>
      </c>
      <c r="K15" s="22">
        <f t="shared" si="2"/>
        <v>0</v>
      </c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>
        <v>0</v>
      </c>
      <c r="X15" s="22">
        <f t="shared" si="3"/>
        <v>0</v>
      </c>
    </row>
    <row r="16" spans="1:24" x14ac:dyDescent="0.25">
      <c r="A16" s="20" t="s">
        <v>53</v>
      </c>
      <c r="B16" s="21" t="s">
        <v>54</v>
      </c>
      <c r="C16" s="22">
        <v>2400</v>
      </c>
      <c r="D16" s="22">
        <v>0</v>
      </c>
      <c r="E16" s="140"/>
      <c r="F16" s="32">
        <f t="shared" si="0"/>
        <v>2400</v>
      </c>
      <c r="G16" s="153">
        <f>1378.76-1378.76</f>
        <v>0</v>
      </c>
      <c r="H16" s="154"/>
      <c r="I16" s="155"/>
      <c r="J16" s="101">
        <f t="shared" si="1"/>
        <v>0</v>
      </c>
      <c r="K16" s="22">
        <f t="shared" si="2"/>
        <v>1379</v>
      </c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>
        <v>1379</v>
      </c>
      <c r="X16" s="22">
        <f t="shared" si="3"/>
        <v>1021</v>
      </c>
    </row>
    <row r="17" spans="1:24" x14ac:dyDescent="0.25">
      <c r="A17" s="20" t="s">
        <v>55</v>
      </c>
      <c r="B17" s="21" t="s">
        <v>56</v>
      </c>
      <c r="C17" s="22">
        <v>1443</v>
      </c>
      <c r="D17" s="22">
        <v>64</v>
      </c>
      <c r="E17" s="140" t="s">
        <v>253</v>
      </c>
      <c r="F17" s="32">
        <f t="shared" si="0"/>
        <v>1507</v>
      </c>
      <c r="G17" s="153">
        <f>F17/12</f>
        <v>125.58333333333333</v>
      </c>
      <c r="H17" s="154"/>
      <c r="I17" s="155"/>
      <c r="J17" s="101">
        <f t="shared" si="1"/>
        <v>125.58333333333333</v>
      </c>
      <c r="K17" s="22">
        <f t="shared" si="2"/>
        <v>126</v>
      </c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>
        <v>126</v>
      </c>
      <c r="X17" s="22">
        <f t="shared" si="3"/>
        <v>1255.4166666666667</v>
      </c>
    </row>
    <row r="18" spans="1:24" x14ac:dyDescent="0.25">
      <c r="A18" s="20" t="s">
        <v>57</v>
      </c>
      <c r="B18" s="21" t="s">
        <v>58</v>
      </c>
      <c r="C18" s="22">
        <v>2806</v>
      </c>
      <c r="D18" s="22">
        <v>123</v>
      </c>
      <c r="E18" s="140" t="s">
        <v>254</v>
      </c>
      <c r="F18" s="32">
        <f t="shared" si="0"/>
        <v>2929</v>
      </c>
      <c r="G18" s="153">
        <f>F18/12</f>
        <v>244.08333333333334</v>
      </c>
      <c r="H18" s="154"/>
      <c r="I18" s="155"/>
      <c r="J18" s="101">
        <f t="shared" si="1"/>
        <v>244.08333333333334</v>
      </c>
      <c r="K18" s="22">
        <f t="shared" si="2"/>
        <v>244</v>
      </c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>
        <v>244</v>
      </c>
      <c r="X18" s="22">
        <f t="shared" si="3"/>
        <v>2440.9166666666665</v>
      </c>
    </row>
    <row r="19" spans="1:24" x14ac:dyDescent="0.25">
      <c r="A19" s="20" t="s">
        <v>59</v>
      </c>
      <c r="B19" s="21" t="s">
        <v>60</v>
      </c>
      <c r="C19" s="22">
        <v>430</v>
      </c>
      <c r="D19" s="22">
        <v>60</v>
      </c>
      <c r="E19" s="140" t="s">
        <v>255</v>
      </c>
      <c r="F19" s="32">
        <f t="shared" si="0"/>
        <v>490</v>
      </c>
      <c r="G19" s="153"/>
      <c r="H19" s="154"/>
      <c r="I19" s="155"/>
      <c r="J19" s="101">
        <f t="shared" si="1"/>
        <v>0</v>
      </c>
      <c r="K19" s="22">
        <f t="shared" si="2"/>
        <v>0</v>
      </c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>
        <v>0</v>
      </c>
      <c r="X19" s="22">
        <f t="shared" si="3"/>
        <v>490</v>
      </c>
    </row>
    <row r="20" spans="1:24" x14ac:dyDescent="0.25">
      <c r="A20" s="20" t="s">
        <v>61</v>
      </c>
      <c r="B20" s="21" t="s">
        <v>62</v>
      </c>
      <c r="C20" s="22">
        <v>0</v>
      </c>
      <c r="D20" s="22">
        <v>0</v>
      </c>
      <c r="E20" s="140"/>
      <c r="F20" s="32">
        <f t="shared" si="0"/>
        <v>0</v>
      </c>
      <c r="G20" s="153"/>
      <c r="H20" s="154"/>
      <c r="I20" s="155"/>
      <c r="J20" s="101">
        <f t="shared" si="1"/>
        <v>0</v>
      </c>
      <c r="K20" s="22">
        <f t="shared" si="2"/>
        <v>0</v>
      </c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>
        <v>0</v>
      </c>
      <c r="X20" s="22">
        <f t="shared" si="3"/>
        <v>0</v>
      </c>
    </row>
    <row r="21" spans="1:24" x14ac:dyDescent="0.25">
      <c r="A21" s="20" t="s">
        <v>63</v>
      </c>
      <c r="B21" s="21" t="s">
        <v>64</v>
      </c>
      <c r="C21" s="22">
        <v>1275</v>
      </c>
      <c r="D21" s="22">
        <v>0</v>
      </c>
      <c r="E21" s="140"/>
      <c r="F21" s="32">
        <f t="shared" si="0"/>
        <v>1275</v>
      </c>
      <c r="G21" s="153">
        <f>F21/12</f>
        <v>106.25</v>
      </c>
      <c r="H21" s="154"/>
      <c r="I21" s="155"/>
      <c r="J21" s="101">
        <f t="shared" si="1"/>
        <v>106.25</v>
      </c>
      <c r="K21" s="22">
        <f t="shared" si="2"/>
        <v>106</v>
      </c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>
        <v>106</v>
      </c>
      <c r="X21" s="22">
        <f t="shared" si="3"/>
        <v>1062.75</v>
      </c>
    </row>
    <row r="22" spans="1:24" x14ac:dyDescent="0.25">
      <c r="A22" s="20" t="s">
        <v>65</v>
      </c>
      <c r="B22" s="21" t="s">
        <v>66</v>
      </c>
      <c r="C22" s="22">
        <v>6750</v>
      </c>
      <c r="D22" s="22">
        <v>810</v>
      </c>
      <c r="E22" s="140" t="s">
        <v>256</v>
      </c>
      <c r="F22" s="32">
        <f t="shared" si="0"/>
        <v>7560</v>
      </c>
      <c r="G22" s="153">
        <f>5710.4-5600.7</f>
        <v>109.69999999999982</v>
      </c>
      <c r="H22" s="154"/>
      <c r="I22" s="155"/>
      <c r="J22" s="101">
        <f t="shared" si="1"/>
        <v>109.69999999999982</v>
      </c>
      <c r="K22" s="22">
        <f t="shared" si="2"/>
        <v>5601</v>
      </c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>
        <v>5601</v>
      </c>
      <c r="X22" s="22">
        <f t="shared" si="3"/>
        <v>1849.3000000000002</v>
      </c>
    </row>
    <row r="23" spans="1:24" x14ac:dyDescent="0.25">
      <c r="A23" s="20" t="s">
        <v>67</v>
      </c>
      <c r="B23" s="21" t="s">
        <v>68</v>
      </c>
      <c r="C23" s="22">
        <v>20647</v>
      </c>
      <c r="D23" s="22">
        <v>963</v>
      </c>
      <c r="E23" s="140" t="s">
        <v>257</v>
      </c>
      <c r="F23" s="32">
        <f t="shared" si="0"/>
        <v>21610</v>
      </c>
      <c r="G23" s="153">
        <f>3828.75-1379.61</f>
        <v>2449.1400000000003</v>
      </c>
      <c r="H23" s="154"/>
      <c r="I23" s="155"/>
      <c r="J23" s="101">
        <f t="shared" si="1"/>
        <v>2449.1400000000003</v>
      </c>
      <c r="K23" s="22">
        <f t="shared" si="2"/>
        <v>1380</v>
      </c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>
        <v>1380</v>
      </c>
      <c r="X23" s="22">
        <f t="shared" si="3"/>
        <v>17780.86</v>
      </c>
    </row>
    <row r="24" spans="1:24" x14ac:dyDescent="0.25">
      <c r="A24" s="20" t="s">
        <v>69</v>
      </c>
      <c r="B24" s="21" t="s">
        <v>70</v>
      </c>
      <c r="C24" s="22">
        <v>6471</v>
      </c>
      <c r="D24" s="22">
        <v>264</v>
      </c>
      <c r="E24" s="140" t="s">
        <v>258</v>
      </c>
      <c r="F24" s="32">
        <f t="shared" si="0"/>
        <v>6735</v>
      </c>
      <c r="G24" s="153">
        <f>F24/12</f>
        <v>561.25</v>
      </c>
      <c r="H24" s="154"/>
      <c r="I24" s="155"/>
      <c r="J24" s="101">
        <f t="shared" si="1"/>
        <v>561.25</v>
      </c>
      <c r="K24" s="22">
        <f t="shared" si="2"/>
        <v>561</v>
      </c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>
        <v>561</v>
      </c>
      <c r="X24" s="22">
        <f t="shared" si="3"/>
        <v>5612.75</v>
      </c>
    </row>
    <row r="25" spans="1:24" x14ac:dyDescent="0.25">
      <c r="A25" s="20" t="s">
        <v>71</v>
      </c>
      <c r="B25" s="21" t="s">
        <v>72</v>
      </c>
      <c r="C25" s="22">
        <v>2060</v>
      </c>
      <c r="D25" s="22">
        <v>75</v>
      </c>
      <c r="E25" s="140" t="s">
        <v>259</v>
      </c>
      <c r="F25" s="32">
        <f t="shared" si="0"/>
        <v>2135</v>
      </c>
      <c r="G25" s="153">
        <f>298.8-215.45</f>
        <v>83.350000000000023</v>
      </c>
      <c r="H25" s="154"/>
      <c r="I25" s="155"/>
      <c r="J25" s="101">
        <f t="shared" si="1"/>
        <v>83.350000000000023</v>
      </c>
      <c r="K25" s="22">
        <f t="shared" si="2"/>
        <v>215</v>
      </c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>
        <v>215</v>
      </c>
      <c r="X25" s="22">
        <f t="shared" si="3"/>
        <v>1836.65</v>
      </c>
    </row>
    <row r="26" spans="1:24" x14ac:dyDescent="0.25">
      <c r="A26" s="20" t="s">
        <v>228</v>
      </c>
      <c r="B26" s="21" t="s">
        <v>229</v>
      </c>
      <c r="C26" s="22">
        <v>4700</v>
      </c>
      <c r="D26" s="22">
        <v>300</v>
      </c>
      <c r="E26" s="140" t="s">
        <v>260</v>
      </c>
      <c r="F26" s="32">
        <f t="shared" ref="F26" si="4">C26+D26</f>
        <v>5000</v>
      </c>
      <c r="G26" s="153"/>
      <c r="H26" s="154"/>
      <c r="I26" s="155"/>
      <c r="J26" s="101">
        <f t="shared" ref="J26" si="5">G26+H26</f>
        <v>0</v>
      </c>
      <c r="K26" s="22">
        <f t="shared" ref="K26" si="6">SUM(L26:W26)</f>
        <v>0</v>
      </c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>
        <v>0</v>
      </c>
      <c r="X26" s="22">
        <f t="shared" ref="X26" si="7">F26-(K26+J26)</f>
        <v>5000</v>
      </c>
    </row>
    <row r="27" spans="1:24" x14ac:dyDescent="0.25">
      <c r="A27" s="105" t="s">
        <v>73</v>
      </c>
      <c r="B27" s="103" t="s">
        <v>74</v>
      </c>
      <c r="C27" s="107"/>
      <c r="D27" s="107"/>
      <c r="E27" s="107"/>
      <c r="F27" s="108"/>
      <c r="G27" s="109"/>
      <c r="H27" s="107"/>
      <c r="I27" s="110"/>
      <c r="J27" s="101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</row>
    <row r="28" spans="1:24" x14ac:dyDescent="0.25">
      <c r="A28" s="20" t="s">
        <v>223</v>
      </c>
      <c r="B28" s="21" t="s">
        <v>224</v>
      </c>
      <c r="C28" s="22">
        <v>19030</v>
      </c>
      <c r="D28" s="22">
        <v>730</v>
      </c>
      <c r="E28" s="140" t="s">
        <v>261</v>
      </c>
      <c r="F28" s="32">
        <f t="shared" ref="F28" si="8">C28+D28</f>
        <v>19760</v>
      </c>
      <c r="G28" s="153">
        <f>20861.24-(4744.88+15000)</f>
        <v>1116.3600000000006</v>
      </c>
      <c r="H28" s="154"/>
      <c r="I28" s="155"/>
      <c r="J28" s="101">
        <f t="shared" ref="J28" si="9">G28+H28</f>
        <v>1116.3600000000006</v>
      </c>
      <c r="K28" s="22">
        <f t="shared" ref="K28" si="10">SUM(L28:W28)</f>
        <v>19745</v>
      </c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>
        <v>19745</v>
      </c>
      <c r="X28" s="22">
        <f t="shared" ref="X28" si="11">F28-(K28+J28)</f>
        <v>-1101.3600000000006</v>
      </c>
    </row>
    <row r="29" spans="1:24" x14ac:dyDescent="0.25">
      <c r="A29" s="105" t="s">
        <v>75</v>
      </c>
      <c r="B29" s="103" t="s">
        <v>76</v>
      </c>
      <c r="C29" s="107"/>
      <c r="D29" s="107"/>
      <c r="E29" s="107"/>
      <c r="F29" s="108"/>
      <c r="G29" s="109"/>
      <c r="H29" s="107"/>
      <c r="I29" s="110"/>
      <c r="J29" s="101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</row>
    <row r="30" spans="1:24" x14ac:dyDescent="0.25">
      <c r="A30" s="20" t="s">
        <v>77</v>
      </c>
      <c r="B30" s="21" t="s">
        <v>230</v>
      </c>
      <c r="C30" s="22">
        <v>900</v>
      </c>
      <c r="D30" s="22">
        <v>0</v>
      </c>
      <c r="E30" s="140"/>
      <c r="F30" s="32">
        <f>C30+D30</f>
        <v>900</v>
      </c>
      <c r="G30" s="153"/>
      <c r="H30" s="154"/>
      <c r="I30" s="156"/>
      <c r="J30" s="101">
        <f>G30+H30</f>
        <v>0</v>
      </c>
      <c r="K30" s="22">
        <f>SUM(L30:W30)</f>
        <v>0</v>
      </c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>
        <v>0</v>
      </c>
      <c r="X30" s="22">
        <f>F30-(J30+K30)</f>
        <v>900</v>
      </c>
    </row>
    <row r="31" spans="1:24" x14ac:dyDescent="0.25">
      <c r="A31" s="105" t="s">
        <v>78</v>
      </c>
      <c r="B31" s="103" t="s">
        <v>79</v>
      </c>
      <c r="C31" s="107"/>
      <c r="D31" s="107"/>
      <c r="E31" s="107"/>
      <c r="F31" s="108"/>
      <c r="G31" s="109"/>
      <c r="H31" s="107"/>
      <c r="I31" s="110"/>
      <c r="J31" s="101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</row>
    <row r="32" spans="1:24" x14ac:dyDescent="0.25">
      <c r="A32" s="20" t="s">
        <v>80</v>
      </c>
      <c r="B32" s="21" t="s">
        <v>81</v>
      </c>
      <c r="C32" s="22">
        <v>0</v>
      </c>
      <c r="D32" s="22">
        <v>0</v>
      </c>
      <c r="E32" s="140"/>
      <c r="F32" s="32">
        <f>C32+D32</f>
        <v>0</v>
      </c>
      <c r="G32" s="153"/>
      <c r="H32" s="154"/>
      <c r="I32" s="156"/>
      <c r="J32" s="101">
        <f>G32+H32</f>
        <v>0</v>
      </c>
      <c r="K32" s="22">
        <f>SUM(L32:W32)</f>
        <v>0</v>
      </c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>
        <v>0</v>
      </c>
      <c r="X32" s="22">
        <f>F32-(J32+K32)</f>
        <v>0</v>
      </c>
    </row>
    <row r="33" spans="1:24" x14ac:dyDescent="0.25">
      <c r="A33" s="105" t="s">
        <v>82</v>
      </c>
      <c r="B33" s="103" t="s">
        <v>83</v>
      </c>
      <c r="C33" s="107"/>
      <c r="D33" s="107"/>
      <c r="E33" s="107"/>
      <c r="F33" s="108"/>
      <c r="G33" s="109"/>
      <c r="H33" s="107"/>
      <c r="I33" s="110"/>
      <c r="J33" s="101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</row>
    <row r="34" spans="1:24" x14ac:dyDescent="0.25">
      <c r="A34" s="20" t="s">
        <v>84</v>
      </c>
      <c r="B34" s="21" t="s">
        <v>85</v>
      </c>
      <c r="C34" s="22">
        <v>35000</v>
      </c>
      <c r="D34" s="22">
        <v>0</v>
      </c>
      <c r="E34" s="140"/>
      <c r="F34" s="32">
        <f>C34+D34</f>
        <v>35000</v>
      </c>
      <c r="G34" s="153">
        <f>9221.92-(2166.03+3000)</f>
        <v>4055.8899999999994</v>
      </c>
      <c r="H34" s="154">
        <v>6000</v>
      </c>
      <c r="I34" s="156" t="s">
        <v>277</v>
      </c>
      <c r="J34" s="101">
        <f>G34+H34</f>
        <v>10055.89</v>
      </c>
      <c r="K34" s="22">
        <f>SUM(L34:W34)</f>
        <v>5166</v>
      </c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>
        <v>5166</v>
      </c>
      <c r="X34" s="22">
        <f>F34-(J34+K34)</f>
        <v>19778.11</v>
      </c>
    </row>
    <row r="35" spans="1:24" x14ac:dyDescent="0.25">
      <c r="A35" s="20" t="s">
        <v>86</v>
      </c>
      <c r="B35" s="21" t="s">
        <v>231</v>
      </c>
      <c r="C35" s="22">
        <v>154190</v>
      </c>
      <c r="D35" s="22">
        <v>5048</v>
      </c>
      <c r="E35" s="140" t="s">
        <v>251</v>
      </c>
      <c r="F35" s="32">
        <f t="shared" ref="F35:F37" si="12">C35+D35</f>
        <v>159238</v>
      </c>
      <c r="G35" s="153">
        <f>16304-16304</f>
        <v>0</v>
      </c>
      <c r="H35" s="154"/>
      <c r="I35" s="156"/>
      <c r="J35" s="101">
        <f t="shared" ref="J35:J37" si="13">G35+H35</f>
        <v>0</v>
      </c>
      <c r="K35" s="22">
        <f t="shared" ref="K35:K37" si="14">SUM(L35:W35)</f>
        <v>16304</v>
      </c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>
        <v>16304</v>
      </c>
      <c r="X35" s="22">
        <f t="shared" ref="X35:X37" si="15">F35-(J35+K35)</f>
        <v>142934</v>
      </c>
    </row>
    <row r="36" spans="1:24" x14ac:dyDescent="0.25">
      <c r="A36" s="20" t="s">
        <v>87</v>
      </c>
      <c r="B36" s="21" t="s">
        <v>232</v>
      </c>
      <c r="C36" s="22">
        <v>56095</v>
      </c>
      <c r="D36" s="22">
        <v>0</v>
      </c>
      <c r="E36" s="140"/>
      <c r="F36" s="32">
        <f t="shared" si="12"/>
        <v>56095</v>
      </c>
      <c r="G36" s="153"/>
      <c r="H36" s="154"/>
      <c r="I36" s="156"/>
      <c r="J36" s="101">
        <f t="shared" si="13"/>
        <v>0</v>
      </c>
      <c r="K36" s="22">
        <f t="shared" si="14"/>
        <v>0</v>
      </c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>
        <v>0</v>
      </c>
      <c r="X36" s="22">
        <f t="shared" si="15"/>
        <v>56095</v>
      </c>
    </row>
    <row r="37" spans="1:24" x14ac:dyDescent="0.25">
      <c r="A37" s="20" t="s">
        <v>88</v>
      </c>
      <c r="B37" s="21" t="s">
        <v>233</v>
      </c>
      <c r="C37" s="22">
        <v>60872</v>
      </c>
      <c r="D37" s="22">
        <v>4963</v>
      </c>
      <c r="E37" s="140"/>
      <c r="F37" s="32">
        <f t="shared" si="12"/>
        <v>65835</v>
      </c>
      <c r="G37" s="153"/>
      <c r="H37" s="154"/>
      <c r="I37" s="156"/>
      <c r="J37" s="101">
        <f t="shared" si="13"/>
        <v>0</v>
      </c>
      <c r="K37" s="22">
        <f t="shared" si="14"/>
        <v>0</v>
      </c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>
        <v>0</v>
      </c>
      <c r="X37" s="22">
        <f t="shared" si="15"/>
        <v>65835</v>
      </c>
    </row>
    <row r="38" spans="1:24" x14ac:dyDescent="0.25">
      <c r="A38" s="105" t="s">
        <v>89</v>
      </c>
      <c r="B38" s="103" t="s">
        <v>90</v>
      </c>
      <c r="C38" s="107"/>
      <c r="D38" s="107"/>
      <c r="E38" s="107"/>
      <c r="F38" s="108"/>
      <c r="G38" s="109"/>
      <c r="H38" s="107"/>
      <c r="I38" s="110"/>
      <c r="J38" s="101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</row>
    <row r="39" spans="1:24" x14ac:dyDescent="0.25">
      <c r="A39" s="20" t="s">
        <v>91</v>
      </c>
      <c r="B39" s="21" t="s">
        <v>92</v>
      </c>
      <c r="C39" s="22">
        <v>0</v>
      </c>
      <c r="D39" s="22">
        <v>0</v>
      </c>
      <c r="E39" s="140"/>
      <c r="F39" s="32">
        <f>C39+D39</f>
        <v>0</v>
      </c>
      <c r="G39" s="153"/>
      <c r="H39" s="154"/>
      <c r="I39" s="156"/>
      <c r="J39" s="101">
        <f>G39+H39</f>
        <v>0</v>
      </c>
      <c r="K39" s="22">
        <f>SUM(L39:W39)</f>
        <v>0</v>
      </c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>
        <v>0</v>
      </c>
      <c r="X39" s="22">
        <f>F39-(J39+K39)</f>
        <v>0</v>
      </c>
    </row>
    <row r="40" spans="1:24" x14ac:dyDescent="0.25">
      <c r="A40" s="20" t="s">
        <v>93</v>
      </c>
      <c r="B40" s="21" t="s">
        <v>94</v>
      </c>
      <c r="C40" s="22">
        <v>8825</v>
      </c>
      <c r="D40" s="22">
        <v>0</v>
      </c>
      <c r="E40" s="140"/>
      <c r="F40" s="32">
        <f t="shared" ref="F40" si="16">C40+D40</f>
        <v>8825</v>
      </c>
      <c r="G40" s="153"/>
      <c r="H40" s="154"/>
      <c r="I40" s="156"/>
      <c r="J40" s="101">
        <f t="shared" ref="J40" si="17">G40+H40</f>
        <v>0</v>
      </c>
      <c r="K40" s="22">
        <f t="shared" ref="K40" si="18">SUM(L40:W40)</f>
        <v>0</v>
      </c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>
        <v>0</v>
      </c>
      <c r="X40" s="22">
        <f t="shared" ref="X40" si="19">F40-(J40+K40)</f>
        <v>8825</v>
      </c>
    </row>
    <row r="41" spans="1:24" x14ac:dyDescent="0.25">
      <c r="A41" s="105" t="s">
        <v>95</v>
      </c>
      <c r="B41" s="103" t="s">
        <v>96</v>
      </c>
      <c r="C41" s="107"/>
      <c r="D41" s="107"/>
      <c r="E41" s="107"/>
      <c r="F41" s="108"/>
      <c r="G41" s="109"/>
      <c r="H41" s="107"/>
      <c r="I41" s="110"/>
      <c r="J41" s="101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</row>
    <row r="42" spans="1:24" x14ac:dyDescent="0.25">
      <c r="A42" s="20" t="s">
        <v>97</v>
      </c>
      <c r="B42" s="21" t="s">
        <v>98</v>
      </c>
      <c r="C42" s="22">
        <v>11003</v>
      </c>
      <c r="D42" s="22">
        <v>0</v>
      </c>
      <c r="E42" s="140"/>
      <c r="F42" s="32">
        <f>C42+D42</f>
        <v>11003</v>
      </c>
      <c r="G42" s="153"/>
      <c r="H42" s="154"/>
      <c r="I42" s="156"/>
      <c r="J42" s="101">
        <f>G42+H42</f>
        <v>0</v>
      </c>
      <c r="K42" s="22">
        <f>SUM(L42:W42)</f>
        <v>0</v>
      </c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>
        <v>0</v>
      </c>
      <c r="X42" s="22">
        <f>F42-(J42+K42)</f>
        <v>11003</v>
      </c>
    </row>
    <row r="43" spans="1:24" x14ac:dyDescent="0.25">
      <c r="A43" s="20" t="s">
        <v>99</v>
      </c>
      <c r="B43" s="21" t="s">
        <v>100</v>
      </c>
      <c r="C43" s="22">
        <v>24678</v>
      </c>
      <c r="D43" s="22">
        <v>0</v>
      </c>
      <c r="E43" s="140"/>
      <c r="F43" s="32">
        <f t="shared" ref="F43:F45" si="20">C43+D43</f>
        <v>24678</v>
      </c>
      <c r="G43" s="153"/>
      <c r="H43" s="154"/>
      <c r="I43" s="156"/>
      <c r="J43" s="101">
        <f t="shared" ref="J43:J45" si="21">G43+H43</f>
        <v>0</v>
      </c>
      <c r="K43" s="22">
        <f t="shared" ref="K43:K45" si="22">SUM(L43:W43)</f>
        <v>0</v>
      </c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>
        <v>0</v>
      </c>
      <c r="X43" s="22">
        <f t="shared" ref="X43:X45" si="23">F43-(J43+K43)</f>
        <v>24678</v>
      </c>
    </row>
    <row r="44" spans="1:24" x14ac:dyDescent="0.25">
      <c r="A44" s="20" t="s">
        <v>101</v>
      </c>
      <c r="B44" s="21" t="s">
        <v>234</v>
      </c>
      <c r="C44" s="22">
        <v>0</v>
      </c>
      <c r="D44" s="22">
        <v>0</v>
      </c>
      <c r="E44" s="140"/>
      <c r="F44" s="32">
        <f t="shared" si="20"/>
        <v>0</v>
      </c>
      <c r="G44" s="153"/>
      <c r="H44" s="154"/>
      <c r="I44" s="156"/>
      <c r="J44" s="101">
        <f t="shared" si="21"/>
        <v>0</v>
      </c>
      <c r="K44" s="22">
        <f t="shared" si="22"/>
        <v>0</v>
      </c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>
        <v>0</v>
      </c>
      <c r="X44" s="22">
        <f t="shared" si="23"/>
        <v>0</v>
      </c>
    </row>
    <row r="45" spans="1:24" x14ac:dyDescent="0.25">
      <c r="A45" s="20" t="s">
        <v>102</v>
      </c>
      <c r="B45" s="21" t="s">
        <v>103</v>
      </c>
      <c r="C45" s="22">
        <v>17689</v>
      </c>
      <c r="D45" s="22">
        <v>3616</v>
      </c>
      <c r="E45" s="140" t="s">
        <v>262</v>
      </c>
      <c r="F45" s="32">
        <f t="shared" si="20"/>
        <v>21305</v>
      </c>
      <c r="G45" s="153"/>
      <c r="H45" s="154"/>
      <c r="I45" s="156"/>
      <c r="J45" s="101">
        <f t="shared" si="21"/>
        <v>0</v>
      </c>
      <c r="K45" s="22">
        <f t="shared" si="22"/>
        <v>0</v>
      </c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>
        <v>0</v>
      </c>
      <c r="X45" s="22">
        <f t="shared" si="23"/>
        <v>21305</v>
      </c>
    </row>
    <row r="46" spans="1:24" x14ac:dyDescent="0.25">
      <c r="A46" s="105" t="s">
        <v>104</v>
      </c>
      <c r="B46" s="103" t="s">
        <v>105</v>
      </c>
      <c r="C46" s="107"/>
      <c r="D46" s="107"/>
      <c r="E46" s="107"/>
      <c r="F46" s="108"/>
      <c r="G46" s="109"/>
      <c r="H46" s="107"/>
      <c r="I46" s="110"/>
      <c r="J46" s="101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</row>
    <row r="47" spans="1:24" x14ac:dyDescent="0.25">
      <c r="A47" s="20" t="s">
        <v>106</v>
      </c>
      <c r="B47" s="21" t="s">
        <v>107</v>
      </c>
      <c r="C47" s="22">
        <v>21099</v>
      </c>
      <c r="D47" s="22">
        <v>780</v>
      </c>
      <c r="E47" s="140" t="s">
        <v>263</v>
      </c>
      <c r="F47" s="32">
        <f>C47+D47</f>
        <v>21879</v>
      </c>
      <c r="G47" s="153"/>
      <c r="H47" s="154"/>
      <c r="I47" s="156"/>
      <c r="J47" s="101">
        <f>G47+H47</f>
        <v>0</v>
      </c>
      <c r="K47" s="22">
        <f>SUM(L47:W47)</f>
        <v>0</v>
      </c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>
        <v>0</v>
      </c>
      <c r="X47" s="22">
        <f>F47-(J47+K47)</f>
        <v>21879</v>
      </c>
    </row>
    <row r="48" spans="1:24" x14ac:dyDescent="0.25">
      <c r="A48" s="20" t="s">
        <v>235</v>
      </c>
      <c r="B48" s="21" t="s">
        <v>236</v>
      </c>
      <c r="C48" s="22"/>
      <c r="D48" s="22"/>
      <c r="E48" s="140"/>
      <c r="F48" s="32"/>
      <c r="G48" s="153"/>
      <c r="H48" s="154"/>
      <c r="I48" s="156"/>
      <c r="J48" s="101"/>
      <c r="K48" s="22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22"/>
    </row>
    <row r="49" spans="1:24" x14ac:dyDescent="0.25">
      <c r="A49" s="20"/>
      <c r="B49" s="165" t="s">
        <v>108</v>
      </c>
      <c r="C49" s="22">
        <v>44349</v>
      </c>
      <c r="D49" s="22">
        <v>2200</v>
      </c>
      <c r="E49" s="140" t="s">
        <v>264</v>
      </c>
      <c r="F49" s="32">
        <f t="shared" ref="F49:F57" si="24">C49+D49</f>
        <v>46549</v>
      </c>
      <c r="G49" s="153"/>
      <c r="H49" s="154"/>
      <c r="I49" s="156"/>
      <c r="J49" s="101">
        <f t="shared" ref="J49:J57" si="25">G49+H49</f>
        <v>0</v>
      </c>
      <c r="K49" s="22">
        <f t="shared" ref="K49:K57" si="26">SUM(L49:W49)</f>
        <v>0</v>
      </c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>
        <v>0</v>
      </c>
      <c r="X49" s="22">
        <f t="shared" ref="X49:X57" si="27">F49-(J49+K49)</f>
        <v>46549</v>
      </c>
    </row>
    <row r="50" spans="1:24" x14ac:dyDescent="0.25">
      <c r="A50" s="20"/>
      <c r="B50" s="165" t="s">
        <v>109</v>
      </c>
      <c r="C50" s="22">
        <v>5589</v>
      </c>
      <c r="D50" s="22">
        <v>0</v>
      </c>
      <c r="E50" s="140"/>
      <c r="F50" s="32">
        <f t="shared" si="24"/>
        <v>5589</v>
      </c>
      <c r="G50" s="153"/>
      <c r="H50" s="154"/>
      <c r="I50" s="156"/>
      <c r="J50" s="101">
        <f t="shared" si="25"/>
        <v>0</v>
      </c>
      <c r="K50" s="22">
        <f t="shared" si="26"/>
        <v>0</v>
      </c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>
        <v>0</v>
      </c>
      <c r="X50" s="22">
        <f t="shared" si="27"/>
        <v>5589</v>
      </c>
    </row>
    <row r="51" spans="1:24" x14ac:dyDescent="0.25">
      <c r="A51" s="20"/>
      <c r="B51" s="165" t="s">
        <v>110</v>
      </c>
      <c r="C51" s="22">
        <v>0</v>
      </c>
      <c r="D51" s="22">
        <v>0</v>
      </c>
      <c r="E51" s="140"/>
      <c r="F51" s="32">
        <f t="shared" si="24"/>
        <v>0</v>
      </c>
      <c r="G51" s="153"/>
      <c r="H51" s="154"/>
      <c r="I51" s="156"/>
      <c r="J51" s="101">
        <f t="shared" si="25"/>
        <v>0</v>
      </c>
      <c r="K51" s="22">
        <f t="shared" si="26"/>
        <v>0</v>
      </c>
      <c r="L51" s="154"/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>
        <v>0</v>
      </c>
      <c r="X51" s="22">
        <f t="shared" si="27"/>
        <v>0</v>
      </c>
    </row>
    <row r="52" spans="1:24" x14ac:dyDescent="0.25">
      <c r="A52" s="20"/>
      <c r="B52" s="165" t="s">
        <v>111</v>
      </c>
      <c r="C52" s="22">
        <v>30137</v>
      </c>
      <c r="D52" s="22">
        <v>6560</v>
      </c>
      <c r="E52" s="140" t="s">
        <v>265</v>
      </c>
      <c r="F52" s="32">
        <f t="shared" si="24"/>
        <v>36697</v>
      </c>
      <c r="G52" s="153"/>
      <c r="H52" s="154"/>
      <c r="I52" s="156"/>
      <c r="J52" s="101">
        <f t="shared" si="25"/>
        <v>0</v>
      </c>
      <c r="K52" s="22">
        <f t="shared" si="26"/>
        <v>0</v>
      </c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>
        <v>0</v>
      </c>
      <c r="X52" s="22">
        <f t="shared" si="27"/>
        <v>36697</v>
      </c>
    </row>
    <row r="53" spans="1:24" x14ac:dyDescent="0.25">
      <c r="A53" s="20" t="s">
        <v>112</v>
      </c>
      <c r="B53" s="21" t="s">
        <v>113</v>
      </c>
      <c r="C53" s="22">
        <v>10942</v>
      </c>
      <c r="D53" s="22">
        <v>0</v>
      </c>
      <c r="E53" s="140"/>
      <c r="F53" s="32">
        <f t="shared" si="24"/>
        <v>10942</v>
      </c>
      <c r="G53" s="153"/>
      <c r="H53" s="154"/>
      <c r="I53" s="156"/>
      <c r="J53" s="101">
        <f t="shared" si="25"/>
        <v>0</v>
      </c>
      <c r="K53" s="22">
        <f t="shared" si="26"/>
        <v>0</v>
      </c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>
        <v>0</v>
      </c>
      <c r="X53" s="22">
        <f t="shared" si="27"/>
        <v>10942</v>
      </c>
    </row>
    <row r="54" spans="1:24" x14ac:dyDescent="0.25">
      <c r="A54" s="20" t="s">
        <v>114</v>
      </c>
      <c r="B54" s="21" t="s">
        <v>115</v>
      </c>
      <c r="C54" s="22">
        <v>0</v>
      </c>
      <c r="D54" s="22">
        <v>0</v>
      </c>
      <c r="E54" s="140"/>
      <c r="F54" s="32">
        <f t="shared" si="24"/>
        <v>0</v>
      </c>
      <c r="G54" s="153"/>
      <c r="H54" s="154"/>
      <c r="I54" s="156"/>
      <c r="J54" s="101">
        <f t="shared" si="25"/>
        <v>0</v>
      </c>
      <c r="K54" s="22">
        <f t="shared" si="26"/>
        <v>0</v>
      </c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>
        <v>0</v>
      </c>
      <c r="X54" s="22">
        <f t="shared" si="27"/>
        <v>0</v>
      </c>
    </row>
    <row r="55" spans="1:24" x14ac:dyDescent="0.25">
      <c r="A55" s="20" t="s">
        <v>116</v>
      </c>
      <c r="B55" s="21" t="s">
        <v>117</v>
      </c>
      <c r="C55" s="22">
        <v>60538</v>
      </c>
      <c r="D55" s="22">
        <v>0</v>
      </c>
      <c r="E55" s="140"/>
      <c r="F55" s="32">
        <f t="shared" si="24"/>
        <v>60538</v>
      </c>
      <c r="G55" s="153"/>
      <c r="H55" s="154"/>
      <c r="I55" s="156"/>
      <c r="J55" s="101">
        <f t="shared" si="25"/>
        <v>0</v>
      </c>
      <c r="K55" s="22">
        <f t="shared" si="26"/>
        <v>0</v>
      </c>
      <c r="L55" s="154"/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>
        <v>0</v>
      </c>
      <c r="X55" s="22">
        <f t="shared" si="27"/>
        <v>60538</v>
      </c>
    </row>
    <row r="56" spans="1:24" x14ac:dyDescent="0.25">
      <c r="A56" s="20" t="s">
        <v>237</v>
      </c>
      <c r="B56" s="21" t="s">
        <v>238</v>
      </c>
      <c r="C56" s="22">
        <v>0</v>
      </c>
      <c r="D56" s="22">
        <v>0</v>
      </c>
      <c r="E56" s="140"/>
      <c r="F56" s="32">
        <f t="shared" ref="F56" si="28">C56+D56</f>
        <v>0</v>
      </c>
      <c r="G56" s="153"/>
      <c r="H56" s="154"/>
      <c r="I56" s="156"/>
      <c r="J56" s="101">
        <f t="shared" ref="J56" si="29">G56+H56</f>
        <v>0</v>
      </c>
      <c r="K56" s="22">
        <f t="shared" ref="K56" si="30">SUM(L56:W56)</f>
        <v>0</v>
      </c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>
        <v>0</v>
      </c>
      <c r="X56" s="22">
        <f t="shared" ref="X56" si="31">F56-(J56+K56)</f>
        <v>0</v>
      </c>
    </row>
    <row r="57" spans="1:24" x14ac:dyDescent="0.25">
      <c r="A57" s="20" t="s">
        <v>118</v>
      </c>
      <c r="B57" s="21" t="s">
        <v>119</v>
      </c>
      <c r="C57" s="22">
        <v>135345</v>
      </c>
      <c r="D57" s="22">
        <v>3000</v>
      </c>
      <c r="E57" s="140" t="s">
        <v>266</v>
      </c>
      <c r="F57" s="32">
        <f t="shared" si="24"/>
        <v>138345</v>
      </c>
      <c r="G57" s="153"/>
      <c r="H57" s="154"/>
      <c r="I57" s="156"/>
      <c r="J57" s="101">
        <f t="shared" si="25"/>
        <v>0</v>
      </c>
      <c r="K57" s="22">
        <f t="shared" si="26"/>
        <v>0</v>
      </c>
      <c r="L57" s="154"/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>
        <v>0</v>
      </c>
      <c r="X57" s="22">
        <f t="shared" si="27"/>
        <v>138345</v>
      </c>
    </row>
    <row r="58" spans="1:24" x14ac:dyDescent="0.25">
      <c r="A58" s="105" t="s">
        <v>120</v>
      </c>
      <c r="B58" s="103" t="s">
        <v>121</v>
      </c>
      <c r="C58" s="107"/>
      <c r="D58" s="107"/>
      <c r="E58" s="107"/>
      <c r="F58" s="108"/>
      <c r="G58" s="109"/>
      <c r="H58" s="107"/>
      <c r="I58" s="110"/>
      <c r="J58" s="101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</row>
    <row r="59" spans="1:24" x14ac:dyDescent="0.25">
      <c r="A59" s="20" t="s">
        <v>122</v>
      </c>
      <c r="B59" s="21" t="s">
        <v>123</v>
      </c>
      <c r="C59" s="22">
        <v>24458</v>
      </c>
      <c r="D59" s="22">
        <v>1479.34</v>
      </c>
      <c r="E59" s="140" t="s">
        <v>267</v>
      </c>
      <c r="F59" s="32">
        <f>C59+D59</f>
        <v>25937.34</v>
      </c>
      <c r="G59" s="153"/>
      <c r="H59" s="154"/>
      <c r="I59" s="156"/>
      <c r="J59" s="101">
        <f>G59+H59</f>
        <v>0</v>
      </c>
      <c r="K59" s="22">
        <f>SUM(L59:W59)</f>
        <v>0</v>
      </c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>
        <v>0</v>
      </c>
      <c r="X59" s="22">
        <f>F59-(J59+K59)</f>
        <v>25937.34</v>
      </c>
    </row>
    <row r="60" spans="1:24" x14ac:dyDescent="0.25">
      <c r="A60" s="20" t="s">
        <v>124</v>
      </c>
      <c r="B60" s="21" t="s">
        <v>125</v>
      </c>
      <c r="C60" s="22">
        <v>12155</v>
      </c>
      <c r="D60" s="22">
        <v>-11555</v>
      </c>
      <c r="E60" s="140" t="s">
        <v>279</v>
      </c>
      <c r="F60" s="32">
        <f t="shared" ref="F60:F63" si="32">C60+D60</f>
        <v>600</v>
      </c>
      <c r="G60" s="153"/>
      <c r="H60" s="154"/>
      <c r="I60" s="156"/>
      <c r="J60" s="101">
        <f t="shared" ref="J60:J63" si="33">G60+H60</f>
        <v>0</v>
      </c>
      <c r="K60" s="22">
        <f t="shared" ref="K60:K63" si="34">SUM(L60:W60)</f>
        <v>0</v>
      </c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>
        <v>0</v>
      </c>
      <c r="X60" s="22">
        <f t="shared" ref="X60:X63" si="35">F60-(J60+K60)</f>
        <v>600</v>
      </c>
    </row>
    <row r="61" spans="1:24" x14ac:dyDescent="0.25">
      <c r="A61" s="20" t="s">
        <v>126</v>
      </c>
      <c r="B61" s="21" t="s">
        <v>240</v>
      </c>
      <c r="C61" s="22">
        <v>7340</v>
      </c>
      <c r="D61" s="22">
        <v>-2603</v>
      </c>
      <c r="E61" s="140" t="s">
        <v>280</v>
      </c>
      <c r="F61" s="32">
        <f t="shared" si="32"/>
        <v>4737</v>
      </c>
      <c r="G61" s="153"/>
      <c r="H61" s="154"/>
      <c r="I61" s="156"/>
      <c r="J61" s="101">
        <f t="shared" si="33"/>
        <v>0</v>
      </c>
      <c r="K61" s="22">
        <f t="shared" si="34"/>
        <v>0</v>
      </c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>
        <v>0</v>
      </c>
      <c r="X61" s="22">
        <f t="shared" si="35"/>
        <v>4737</v>
      </c>
    </row>
    <row r="62" spans="1:24" x14ac:dyDescent="0.25">
      <c r="A62" s="20" t="s">
        <v>127</v>
      </c>
      <c r="B62" s="21" t="s">
        <v>128</v>
      </c>
      <c r="C62" s="22">
        <v>3694</v>
      </c>
      <c r="D62" s="22">
        <v>0</v>
      </c>
      <c r="E62" s="140"/>
      <c r="F62" s="32">
        <f t="shared" si="32"/>
        <v>3694</v>
      </c>
      <c r="G62" s="153"/>
      <c r="H62" s="154"/>
      <c r="I62" s="156"/>
      <c r="J62" s="101">
        <f t="shared" si="33"/>
        <v>0</v>
      </c>
      <c r="K62" s="22">
        <f t="shared" si="34"/>
        <v>0</v>
      </c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>
        <v>0</v>
      </c>
      <c r="X62" s="22">
        <f t="shared" si="35"/>
        <v>3694</v>
      </c>
    </row>
    <row r="63" spans="1:24" x14ac:dyDescent="0.25">
      <c r="A63" s="20" t="s">
        <v>129</v>
      </c>
      <c r="B63" s="21" t="s">
        <v>239</v>
      </c>
      <c r="C63" s="22">
        <v>28438</v>
      </c>
      <c r="D63" s="22">
        <v>0</v>
      </c>
      <c r="E63" s="140"/>
      <c r="F63" s="32">
        <f t="shared" si="32"/>
        <v>28438</v>
      </c>
      <c r="G63" s="153"/>
      <c r="H63" s="154"/>
      <c r="I63" s="156"/>
      <c r="J63" s="101">
        <f t="shared" si="33"/>
        <v>0</v>
      </c>
      <c r="K63" s="22">
        <f t="shared" si="34"/>
        <v>0</v>
      </c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>
        <v>0</v>
      </c>
      <c r="X63" s="22">
        <f t="shared" si="35"/>
        <v>28438</v>
      </c>
    </row>
    <row r="64" spans="1:24" x14ac:dyDescent="0.25">
      <c r="A64" s="105" t="s">
        <v>130</v>
      </c>
      <c r="B64" s="103" t="s">
        <v>131</v>
      </c>
      <c r="C64" s="107"/>
      <c r="D64" s="107"/>
      <c r="E64" s="107"/>
      <c r="F64" s="108"/>
      <c r="G64" s="109"/>
      <c r="H64" s="107"/>
      <c r="I64" s="110"/>
      <c r="J64" s="101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</row>
    <row r="65" spans="1:24" x14ac:dyDescent="0.25">
      <c r="A65" s="20" t="s">
        <v>132</v>
      </c>
      <c r="B65" s="21" t="s">
        <v>241</v>
      </c>
      <c r="C65" s="22">
        <v>49697</v>
      </c>
      <c r="D65" s="22">
        <v>0</v>
      </c>
      <c r="E65" s="140"/>
      <c r="F65" s="32">
        <f>C65+D65</f>
        <v>49697</v>
      </c>
      <c r="G65" s="153"/>
      <c r="H65" s="154"/>
      <c r="I65" s="156"/>
      <c r="J65" s="101">
        <f>G65+H65</f>
        <v>0</v>
      </c>
      <c r="K65" s="22">
        <f>SUM(L65:W65)</f>
        <v>0</v>
      </c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>
        <v>0</v>
      </c>
      <c r="X65" s="22">
        <f>F65-(K65+J65)</f>
        <v>49697</v>
      </c>
    </row>
    <row r="66" spans="1:24" x14ac:dyDescent="0.25">
      <c r="A66" s="20" t="s">
        <v>133</v>
      </c>
      <c r="B66" s="21" t="s">
        <v>13</v>
      </c>
      <c r="C66" s="22">
        <v>3294</v>
      </c>
      <c r="D66" s="22">
        <v>0</v>
      </c>
      <c r="E66" s="140"/>
      <c r="F66" s="32">
        <f>C66+D66</f>
        <v>3294</v>
      </c>
      <c r="G66" s="153"/>
      <c r="H66" s="154"/>
      <c r="I66" s="156"/>
      <c r="J66" s="101">
        <f>G66+H66</f>
        <v>0</v>
      </c>
      <c r="K66" s="22">
        <f>SUM(L66:W66)</f>
        <v>0</v>
      </c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>
        <v>0</v>
      </c>
      <c r="X66" s="22">
        <f>F66-(K66+J66)</f>
        <v>3294</v>
      </c>
    </row>
    <row r="67" spans="1:24" x14ac:dyDescent="0.25">
      <c r="A67" s="105" t="s">
        <v>134</v>
      </c>
      <c r="B67" s="103" t="s">
        <v>135</v>
      </c>
      <c r="C67" s="107"/>
      <c r="D67" s="107"/>
      <c r="E67" s="107"/>
      <c r="F67" s="108"/>
      <c r="G67" s="109"/>
      <c r="H67" s="107"/>
      <c r="I67" s="110"/>
      <c r="J67" s="101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</row>
    <row r="68" spans="1:24" x14ac:dyDescent="0.25">
      <c r="A68" s="20" t="s">
        <v>136</v>
      </c>
      <c r="B68" s="21" t="s">
        <v>137</v>
      </c>
      <c r="C68" s="22">
        <v>0</v>
      </c>
      <c r="D68" s="22">
        <v>0</v>
      </c>
      <c r="E68" s="140"/>
      <c r="F68" s="32">
        <f>C68+D68</f>
        <v>0</v>
      </c>
      <c r="G68" s="153"/>
      <c r="H68" s="154"/>
      <c r="I68" s="156"/>
      <c r="J68" s="101">
        <f>G68+H68</f>
        <v>0</v>
      </c>
      <c r="K68" s="22">
        <f>SUM(L68:W68)</f>
        <v>0</v>
      </c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>
        <v>0</v>
      </c>
      <c r="X68" s="22">
        <f>F68-(J68+K68)</f>
        <v>0</v>
      </c>
    </row>
    <row r="69" spans="1:24" x14ac:dyDescent="0.25">
      <c r="A69" s="105" t="s">
        <v>138</v>
      </c>
      <c r="B69" s="103" t="s">
        <v>139</v>
      </c>
      <c r="C69" s="107"/>
      <c r="D69" s="107"/>
      <c r="E69" s="107"/>
      <c r="F69" s="108"/>
      <c r="G69" s="109"/>
      <c r="H69" s="107"/>
      <c r="I69" s="110"/>
      <c r="J69" s="101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</row>
    <row r="70" spans="1:24" x14ac:dyDescent="0.25">
      <c r="A70" s="20" t="s">
        <v>242</v>
      </c>
      <c r="B70" s="21" t="s">
        <v>243</v>
      </c>
      <c r="C70" s="22">
        <v>9291</v>
      </c>
      <c r="D70" s="22">
        <v>0</v>
      </c>
      <c r="E70" s="140"/>
      <c r="F70" s="32">
        <f>C70+D70</f>
        <v>9291</v>
      </c>
      <c r="G70" s="153"/>
      <c r="H70" s="154"/>
      <c r="I70" s="156"/>
      <c r="J70" s="101">
        <f>G70+H70</f>
        <v>0</v>
      </c>
      <c r="K70" s="22">
        <f>SUM(L70:W70)</f>
        <v>0</v>
      </c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>
        <v>0</v>
      </c>
      <c r="X70" s="22">
        <f>F70-(J70+K70)</f>
        <v>9291</v>
      </c>
    </row>
    <row r="71" spans="1:24" x14ac:dyDescent="0.25">
      <c r="A71" s="105" t="s">
        <v>140</v>
      </c>
      <c r="B71" s="103" t="s">
        <v>141</v>
      </c>
      <c r="C71" s="107"/>
      <c r="D71" s="107"/>
      <c r="E71" s="107"/>
      <c r="F71" s="108"/>
      <c r="G71" s="109"/>
      <c r="H71" s="107"/>
      <c r="I71" s="110"/>
      <c r="J71" s="101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</row>
    <row r="72" spans="1:24" x14ac:dyDescent="0.25">
      <c r="A72" s="105" t="s">
        <v>142</v>
      </c>
      <c r="B72" s="103" t="s">
        <v>143</v>
      </c>
      <c r="C72" s="107"/>
      <c r="D72" s="107"/>
      <c r="E72" s="107"/>
      <c r="F72" s="108"/>
      <c r="G72" s="109"/>
      <c r="H72" s="107"/>
      <c r="I72" s="110"/>
      <c r="J72" s="101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</row>
    <row r="73" spans="1:24" x14ac:dyDescent="0.25">
      <c r="A73" s="20" t="s">
        <v>144</v>
      </c>
      <c r="B73" s="21" t="s">
        <v>143</v>
      </c>
      <c r="C73" s="22">
        <v>23770</v>
      </c>
      <c r="D73" s="22">
        <v>1050</v>
      </c>
      <c r="E73" s="140" t="s">
        <v>268</v>
      </c>
      <c r="F73" s="32">
        <f>C73+D73</f>
        <v>24820</v>
      </c>
      <c r="G73" s="153"/>
      <c r="H73" s="154">
        <v>2500</v>
      </c>
      <c r="I73" s="156" t="s">
        <v>282</v>
      </c>
      <c r="J73" s="101">
        <f>G73+H73</f>
        <v>2500</v>
      </c>
      <c r="K73" s="22">
        <f>SUM(L73:W73)</f>
        <v>0</v>
      </c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>
        <v>0</v>
      </c>
      <c r="X73" s="22">
        <f>F73-(J73+K73)</f>
        <v>22320</v>
      </c>
    </row>
    <row r="74" spans="1:24" x14ac:dyDescent="0.25">
      <c r="A74" s="20" t="s">
        <v>244</v>
      </c>
      <c r="B74" s="21" t="s">
        <v>245</v>
      </c>
      <c r="C74" s="22">
        <v>0</v>
      </c>
      <c r="D74" s="22">
        <v>0</v>
      </c>
      <c r="E74" s="140"/>
      <c r="F74" s="32">
        <f>C74+D74</f>
        <v>0</v>
      </c>
      <c r="G74" s="153"/>
      <c r="H74" s="154"/>
      <c r="I74" s="156"/>
      <c r="J74" s="101">
        <f>G74+H74</f>
        <v>0</v>
      </c>
      <c r="K74" s="22">
        <f>SUM(L74:W74)</f>
        <v>0</v>
      </c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>
        <v>0</v>
      </c>
      <c r="X74" s="22">
        <f>F74-(J74+K74)</f>
        <v>0</v>
      </c>
    </row>
    <row r="75" spans="1:24" x14ac:dyDescent="0.25">
      <c r="A75" s="20" t="s">
        <v>145</v>
      </c>
      <c r="B75" s="21" t="s">
        <v>146</v>
      </c>
      <c r="C75" s="22">
        <v>25834</v>
      </c>
      <c r="D75" s="22">
        <v>3364</v>
      </c>
      <c r="E75" s="140" t="s">
        <v>269</v>
      </c>
      <c r="F75" s="32">
        <f>C75+D75</f>
        <v>29198</v>
      </c>
      <c r="G75" s="153"/>
      <c r="H75" s="154"/>
      <c r="I75" s="156"/>
      <c r="J75" s="101">
        <f>G75+H75</f>
        <v>0</v>
      </c>
      <c r="K75" s="22">
        <f>SUM(L75:W75)</f>
        <v>0</v>
      </c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>
        <v>0</v>
      </c>
      <c r="X75" s="22">
        <f>F75-(J75+K75)</f>
        <v>29198</v>
      </c>
    </row>
    <row r="76" spans="1:24" x14ac:dyDescent="0.25">
      <c r="A76" s="105" t="s">
        <v>147</v>
      </c>
      <c r="B76" s="103" t="s">
        <v>148</v>
      </c>
      <c r="C76" s="107"/>
      <c r="D76" s="107"/>
      <c r="E76" s="107"/>
      <c r="F76" s="108"/>
      <c r="G76" s="153"/>
      <c r="H76" s="154"/>
      <c r="I76" s="156"/>
      <c r="J76" s="101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</row>
    <row r="77" spans="1:24" x14ac:dyDescent="0.25">
      <c r="A77" s="20" t="s">
        <v>149</v>
      </c>
      <c r="B77" s="21" t="s">
        <v>148</v>
      </c>
      <c r="C77" s="22">
        <v>16402</v>
      </c>
      <c r="D77" s="22">
        <v>0</v>
      </c>
      <c r="E77" s="140"/>
      <c r="F77" s="32">
        <f>C77+D77</f>
        <v>16402</v>
      </c>
      <c r="G77" s="153">
        <f>212.59-212.59</f>
        <v>0</v>
      </c>
      <c r="H77" s="154">
        <v>3000</v>
      </c>
      <c r="I77" s="156" t="s">
        <v>283</v>
      </c>
      <c r="J77" s="101">
        <f>G77+H77</f>
        <v>3000</v>
      </c>
      <c r="K77" s="22">
        <f>SUM(L77:W77)</f>
        <v>213</v>
      </c>
      <c r="L77" s="154"/>
      <c r="M77" s="154"/>
      <c r="N77" s="154"/>
      <c r="O77" s="154"/>
      <c r="P77" s="154"/>
      <c r="Q77" s="154"/>
      <c r="R77" s="154"/>
      <c r="S77" s="154"/>
      <c r="T77" s="154"/>
      <c r="U77" s="154"/>
      <c r="V77" s="154"/>
      <c r="W77" s="154">
        <v>213</v>
      </c>
      <c r="X77" s="22">
        <f>F77-(J77+K77)</f>
        <v>13189</v>
      </c>
    </row>
    <row r="78" spans="1:24" x14ac:dyDescent="0.25">
      <c r="A78" s="20" t="s">
        <v>150</v>
      </c>
      <c r="B78" s="21" t="s">
        <v>151</v>
      </c>
      <c r="C78" s="22">
        <v>4450</v>
      </c>
      <c r="D78" s="22">
        <v>100</v>
      </c>
      <c r="E78" s="140" t="s">
        <v>270</v>
      </c>
      <c r="F78" s="32">
        <f>C78+D78</f>
        <v>4550</v>
      </c>
      <c r="G78" s="153"/>
      <c r="H78" s="154"/>
      <c r="I78" s="156"/>
      <c r="J78" s="101">
        <f>G78+H78</f>
        <v>0</v>
      </c>
      <c r="K78" s="22">
        <f>SUM(L78:W78)</f>
        <v>0</v>
      </c>
      <c r="L78" s="154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>
        <v>0</v>
      </c>
      <c r="X78" s="22">
        <f>F78-(J78+K78)</f>
        <v>4550</v>
      </c>
    </row>
    <row r="79" spans="1:24" x14ac:dyDescent="0.25">
      <c r="A79" s="105" t="s">
        <v>152</v>
      </c>
      <c r="B79" s="103" t="s">
        <v>153</v>
      </c>
      <c r="C79" s="107"/>
      <c r="D79" s="107"/>
      <c r="E79" s="107"/>
      <c r="F79" s="108"/>
      <c r="G79" s="109"/>
      <c r="H79" s="107"/>
      <c r="I79" s="110"/>
      <c r="J79" s="101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</row>
    <row r="80" spans="1:24" x14ac:dyDescent="0.25">
      <c r="A80" s="20" t="s">
        <v>154</v>
      </c>
      <c r="B80" s="21" t="s">
        <v>153</v>
      </c>
      <c r="C80" s="22">
        <v>47805</v>
      </c>
      <c r="D80" s="22">
        <v>940</v>
      </c>
      <c r="E80" s="140" t="s">
        <v>271</v>
      </c>
      <c r="F80" s="32">
        <f>C80+D80</f>
        <v>48745</v>
      </c>
      <c r="G80" s="153">
        <f>3590-2610</f>
        <v>980</v>
      </c>
      <c r="H80" s="154"/>
      <c r="I80" s="156"/>
      <c r="J80" s="101">
        <f>G80+H80</f>
        <v>980</v>
      </c>
      <c r="K80" s="22">
        <f>SUM(L80:W80)</f>
        <v>2610</v>
      </c>
      <c r="L80" s="154"/>
      <c r="M80" s="154"/>
      <c r="N80" s="154"/>
      <c r="O80" s="154"/>
      <c r="P80" s="154"/>
      <c r="Q80" s="154"/>
      <c r="R80" s="154"/>
      <c r="S80" s="154"/>
      <c r="T80" s="154"/>
      <c r="U80" s="154"/>
      <c r="V80" s="154"/>
      <c r="W80" s="154">
        <v>2610</v>
      </c>
      <c r="X80" s="22">
        <f>F80-(J80+K80)</f>
        <v>45155</v>
      </c>
    </row>
    <row r="81" spans="1:24" x14ac:dyDescent="0.25">
      <c r="A81" s="20" t="s">
        <v>155</v>
      </c>
      <c r="B81" s="21" t="s">
        <v>156</v>
      </c>
      <c r="C81" s="22">
        <v>67119</v>
      </c>
      <c r="D81" s="22">
        <v>2889</v>
      </c>
      <c r="E81" s="140" t="s">
        <v>272</v>
      </c>
      <c r="F81" s="32">
        <f t="shared" ref="F81:F82" si="36">C81+D81</f>
        <v>70008</v>
      </c>
      <c r="G81" s="153"/>
      <c r="H81" s="154"/>
      <c r="I81" s="156"/>
      <c r="J81" s="101">
        <f t="shared" ref="J81:J82" si="37">G81+H81</f>
        <v>0</v>
      </c>
      <c r="K81" s="22">
        <f t="shared" ref="K81:K82" si="38">SUM(L81:W81)</f>
        <v>0</v>
      </c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>
        <v>0</v>
      </c>
      <c r="X81" s="22">
        <f t="shared" ref="X81:X82" si="39">F81-(J81+K81)</f>
        <v>70008</v>
      </c>
    </row>
    <row r="82" spans="1:24" x14ac:dyDescent="0.25">
      <c r="A82" s="20" t="s">
        <v>157</v>
      </c>
      <c r="B82" s="21" t="s">
        <v>158</v>
      </c>
      <c r="C82" s="22">
        <v>0</v>
      </c>
      <c r="D82" s="22">
        <v>0</v>
      </c>
      <c r="E82" s="140"/>
      <c r="F82" s="32">
        <f t="shared" si="36"/>
        <v>0</v>
      </c>
      <c r="G82" s="153"/>
      <c r="H82" s="154"/>
      <c r="I82" s="156"/>
      <c r="J82" s="101">
        <f t="shared" si="37"/>
        <v>0</v>
      </c>
      <c r="K82" s="22">
        <f t="shared" si="38"/>
        <v>0</v>
      </c>
      <c r="L82" s="154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>
        <v>0</v>
      </c>
      <c r="X82" s="22">
        <f t="shared" si="39"/>
        <v>0</v>
      </c>
    </row>
    <row r="83" spans="1:24" x14ac:dyDescent="0.25">
      <c r="A83" s="105" t="s">
        <v>159</v>
      </c>
      <c r="B83" s="103" t="s">
        <v>160</v>
      </c>
      <c r="C83" s="107"/>
      <c r="D83" s="107"/>
      <c r="E83" s="107"/>
      <c r="F83" s="108"/>
      <c r="G83" s="109"/>
      <c r="H83" s="107"/>
      <c r="I83" s="110"/>
      <c r="J83" s="101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</row>
    <row r="84" spans="1:24" x14ac:dyDescent="0.25">
      <c r="A84" s="20" t="s">
        <v>161</v>
      </c>
      <c r="B84" s="21" t="s">
        <v>248</v>
      </c>
      <c r="C84" s="22">
        <v>56029</v>
      </c>
      <c r="D84" s="22">
        <v>0</v>
      </c>
      <c r="E84" s="140"/>
      <c r="F84" s="32">
        <f>C84+D84</f>
        <v>56029</v>
      </c>
      <c r="G84" s="153">
        <f>10434-10434</f>
        <v>0</v>
      </c>
      <c r="H84" s="154"/>
      <c r="I84" s="156"/>
      <c r="J84" s="101">
        <f>G84+H84</f>
        <v>0</v>
      </c>
      <c r="K84" s="22">
        <f>SUM(L84:W84)</f>
        <v>10434</v>
      </c>
      <c r="L84" s="154"/>
      <c r="M84" s="154"/>
      <c r="N84" s="154"/>
      <c r="O84" s="154"/>
      <c r="P84" s="154"/>
      <c r="Q84" s="154"/>
      <c r="R84" s="154"/>
      <c r="S84" s="154"/>
      <c r="T84" s="154"/>
      <c r="U84" s="154"/>
      <c r="V84" s="154"/>
      <c r="W84" s="154">
        <v>10434</v>
      </c>
      <c r="X84" s="22">
        <f>F84-(J84+K84)</f>
        <v>45595</v>
      </c>
    </row>
    <row r="85" spans="1:24" x14ac:dyDescent="0.25">
      <c r="A85" s="105" t="s">
        <v>162</v>
      </c>
      <c r="B85" s="103" t="s">
        <v>163</v>
      </c>
      <c r="C85" s="107"/>
      <c r="D85" s="107"/>
      <c r="E85" s="107"/>
      <c r="F85" s="108"/>
      <c r="G85" s="109"/>
      <c r="H85" s="107"/>
      <c r="I85" s="110"/>
      <c r="J85" s="101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</row>
    <row r="86" spans="1:24" x14ac:dyDescent="0.25">
      <c r="A86" s="20" t="s">
        <v>164</v>
      </c>
      <c r="B86" s="21" t="s">
        <v>165</v>
      </c>
      <c r="C86" s="22">
        <v>2750</v>
      </c>
      <c r="D86" s="22">
        <v>0</v>
      </c>
      <c r="E86" s="140"/>
      <c r="F86" s="32">
        <f>C86+D86</f>
        <v>2750</v>
      </c>
      <c r="G86" s="153"/>
      <c r="H86" s="154"/>
      <c r="I86" s="156"/>
      <c r="J86" s="101">
        <f>G86+H86</f>
        <v>0</v>
      </c>
      <c r="K86" s="22">
        <f>SUM(L86:W86)</f>
        <v>0</v>
      </c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>
        <v>0</v>
      </c>
      <c r="X86" s="22">
        <f>F86-(J86+K86)</f>
        <v>2750</v>
      </c>
    </row>
    <row r="87" spans="1:24" x14ac:dyDescent="0.25">
      <c r="A87" s="20"/>
      <c r="B87" s="21"/>
      <c r="C87" s="22"/>
      <c r="D87" s="22"/>
      <c r="E87" s="140"/>
      <c r="F87" s="32"/>
      <c r="G87" s="153"/>
      <c r="H87" s="154"/>
      <c r="I87" s="156"/>
      <c r="J87" s="101"/>
      <c r="K87" s="22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22"/>
    </row>
    <row r="88" spans="1:24" x14ac:dyDescent="0.25">
      <c r="A88" s="20" t="s">
        <v>166</v>
      </c>
      <c r="B88" s="21" t="s">
        <v>167</v>
      </c>
      <c r="C88" s="22">
        <v>54188</v>
      </c>
      <c r="D88" s="22">
        <v>2250</v>
      </c>
      <c r="E88" s="140" t="s">
        <v>273</v>
      </c>
      <c r="F88" s="32">
        <f>C88+D88</f>
        <v>56438</v>
      </c>
      <c r="G88" s="153"/>
      <c r="H88" s="154"/>
      <c r="I88" s="156"/>
      <c r="J88" s="101">
        <v>0</v>
      </c>
      <c r="K88" s="22">
        <f t="shared" ref="K88:K90" si="40">SUM(L88:W88)</f>
        <v>0</v>
      </c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>
        <v>0</v>
      </c>
      <c r="X88" s="22">
        <f>F88-(J88+K88)</f>
        <v>56438</v>
      </c>
    </row>
    <row r="89" spans="1:24" x14ac:dyDescent="0.25">
      <c r="A89" s="20"/>
      <c r="B89" s="21" t="s">
        <v>246</v>
      </c>
      <c r="C89" s="22">
        <v>500</v>
      </c>
      <c r="D89" s="22">
        <v>0</v>
      </c>
      <c r="E89" s="140"/>
      <c r="F89" s="32">
        <f>C89+D89</f>
        <v>500</v>
      </c>
      <c r="G89" s="153"/>
      <c r="H89" s="154"/>
      <c r="I89" s="156"/>
      <c r="J89" s="101">
        <v>0</v>
      </c>
      <c r="K89" s="22">
        <f t="shared" si="40"/>
        <v>0</v>
      </c>
      <c r="L89" s="154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>
        <v>0</v>
      </c>
      <c r="X89" s="22"/>
    </row>
    <row r="90" spans="1:24" x14ac:dyDescent="0.25">
      <c r="A90" s="20"/>
      <c r="B90" s="21" t="s">
        <v>168</v>
      </c>
      <c r="C90" s="22">
        <f>SUM(C13:C89)*0.18</f>
        <v>222700.13999999998</v>
      </c>
      <c r="D90" s="22">
        <f>SUM(D13:D89)*0.18</f>
        <v>5216.4611999999997</v>
      </c>
      <c r="E90" s="140" t="s">
        <v>281</v>
      </c>
      <c r="F90" s="32">
        <f>SUM(F13:F89)*0.18</f>
        <v>227916.60119999998</v>
      </c>
      <c r="G90" s="153"/>
      <c r="H90" s="154"/>
      <c r="I90" s="156"/>
      <c r="J90" s="101">
        <f>SUM(J13:J88)*0.18</f>
        <v>5064.7061999999996</v>
      </c>
      <c r="K90" s="22">
        <f t="shared" si="40"/>
        <v>12597</v>
      </c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>
        <v>12597</v>
      </c>
      <c r="X90" s="22">
        <f>F90-(J90+K90)</f>
        <v>210254.89499999996</v>
      </c>
    </row>
    <row r="91" spans="1:24" x14ac:dyDescent="0.25">
      <c r="A91" s="20"/>
      <c r="B91" s="23"/>
      <c r="C91" s="23"/>
      <c r="D91" s="23"/>
      <c r="E91" s="141"/>
      <c r="F91" s="33"/>
      <c r="G91" s="157"/>
      <c r="H91" s="158"/>
      <c r="I91" s="159"/>
      <c r="J91" s="102"/>
      <c r="K91" s="111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23"/>
    </row>
    <row r="92" spans="1:24" x14ac:dyDescent="0.25">
      <c r="A92" s="25"/>
      <c r="B92" s="21"/>
      <c r="C92" s="21"/>
      <c r="D92" s="21"/>
      <c r="E92" s="142"/>
      <c r="F92" s="34"/>
      <c r="G92" s="160"/>
      <c r="H92" s="161"/>
      <c r="I92" s="155"/>
      <c r="J92" s="103"/>
      <c r="K92" s="2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21"/>
    </row>
    <row r="93" spans="1:24" x14ac:dyDescent="0.25">
      <c r="A93" s="26"/>
      <c r="B93" s="23" t="s">
        <v>169</v>
      </c>
      <c r="C93" s="24">
        <f>SUM(C11:C91)</f>
        <v>1459923.14</v>
      </c>
      <c r="D93" s="24">
        <f>SUM(D11:D91)</f>
        <v>34196.801200000002</v>
      </c>
      <c r="E93" s="143"/>
      <c r="F93" s="168">
        <f>SUM(F13:F91)</f>
        <v>1494119.9411999998</v>
      </c>
      <c r="G93" s="162">
        <f>SUM(G11:G91)</f>
        <v>16637.256666666668</v>
      </c>
      <c r="H93" s="162">
        <f>SUM(H11:H91)</f>
        <v>11500</v>
      </c>
      <c r="I93" s="163">
        <f>SUM(I11:I91)</f>
        <v>0</v>
      </c>
      <c r="J93" s="104">
        <f>SUM(J11:J91)</f>
        <v>33201.962866666669</v>
      </c>
      <c r="K93" s="24">
        <f>SUM(K13:K91)</f>
        <v>82584</v>
      </c>
      <c r="L93" s="158">
        <f t="shared" ref="L93:W93" si="41">SUM(L13:L91)</f>
        <v>0</v>
      </c>
      <c r="M93" s="158">
        <f t="shared" si="41"/>
        <v>0</v>
      </c>
      <c r="N93" s="158">
        <f t="shared" si="41"/>
        <v>0</v>
      </c>
      <c r="O93" s="158">
        <f t="shared" si="41"/>
        <v>0</v>
      </c>
      <c r="P93" s="158">
        <f t="shared" si="41"/>
        <v>0</v>
      </c>
      <c r="Q93" s="158">
        <f t="shared" si="41"/>
        <v>0</v>
      </c>
      <c r="R93" s="158">
        <f t="shared" si="41"/>
        <v>0</v>
      </c>
      <c r="S93" s="158">
        <f t="shared" si="41"/>
        <v>0</v>
      </c>
      <c r="T93" s="158">
        <f t="shared" si="41"/>
        <v>0</v>
      </c>
      <c r="U93" s="158">
        <f t="shared" si="41"/>
        <v>0</v>
      </c>
      <c r="V93" s="158">
        <f t="shared" si="41"/>
        <v>0</v>
      </c>
      <c r="W93" s="158">
        <f t="shared" si="41"/>
        <v>82584</v>
      </c>
      <c r="X93" s="24">
        <f>SUM(X13:X91)</f>
        <v>1377833.9783333333</v>
      </c>
    </row>
    <row r="94" spans="1:24" x14ac:dyDescent="0.25">
      <c r="W94" s="180">
        <v>82583</v>
      </c>
    </row>
    <row r="96" spans="1:24" x14ac:dyDescent="0.25">
      <c r="D96" s="27"/>
      <c r="E96" s="27"/>
    </row>
  </sheetData>
  <mergeCells count="14">
    <mergeCell ref="G7:I7"/>
    <mergeCell ref="L8:L10"/>
    <mergeCell ref="M8:M10"/>
    <mergeCell ref="N8:N10"/>
    <mergeCell ref="O8:O10"/>
    <mergeCell ref="W8:W10"/>
    <mergeCell ref="L7:W7"/>
    <mergeCell ref="Q8:Q10"/>
    <mergeCell ref="R8:R10"/>
    <mergeCell ref="S8:S10"/>
    <mergeCell ref="T8:T10"/>
    <mergeCell ref="U8:U10"/>
    <mergeCell ref="V8:V10"/>
    <mergeCell ref="P8:P10"/>
  </mergeCells>
  <phoneticPr fontId="22" type="noConversion"/>
  <pageMargins left="0.25" right="0.25" top="0.75" bottom="0.75" header="0.3" footer="0.3"/>
  <pageSetup scale="33" fitToHeight="3" orientation="portrait" r:id="rId1"/>
  <rowBreaks count="2" manualBreakCount="2">
    <brk id="32" max="10" man="1"/>
    <brk id="5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3" t="s">
        <v>220</v>
      </c>
    </row>
    <row r="2" spans="1:9" x14ac:dyDescent="0.25">
      <c r="A2" s="135" t="s">
        <v>221</v>
      </c>
    </row>
    <row r="3" spans="1:9" x14ac:dyDescent="0.25">
      <c r="A3" t="s">
        <v>217</v>
      </c>
      <c r="B3" s="134">
        <v>46122</v>
      </c>
    </row>
    <row r="5" spans="1:9" x14ac:dyDescent="0.25">
      <c r="A5" s="116" t="s">
        <v>191</v>
      </c>
      <c r="B5" s="120" t="s">
        <v>8</v>
      </c>
      <c r="C5" s="124" t="s">
        <v>213</v>
      </c>
      <c r="D5" s="124" t="s">
        <v>192</v>
      </c>
      <c r="E5" s="127" t="s">
        <v>219</v>
      </c>
      <c r="F5" s="124" t="s">
        <v>214</v>
      </c>
      <c r="G5" s="115"/>
      <c r="H5" s="130" t="s">
        <v>215</v>
      </c>
      <c r="I5" s="117" t="s">
        <v>216</v>
      </c>
    </row>
    <row r="6" spans="1:9" x14ac:dyDescent="0.25">
      <c r="A6" s="113" t="s">
        <v>193</v>
      </c>
      <c r="B6" s="121" t="s">
        <v>202</v>
      </c>
      <c r="C6" s="125"/>
      <c r="D6" s="125"/>
      <c r="E6" s="125"/>
      <c r="F6" s="125"/>
      <c r="H6" s="123"/>
    </row>
    <row r="7" spans="1:9" x14ac:dyDescent="0.25">
      <c r="A7" s="113" t="s">
        <v>194</v>
      </c>
      <c r="B7" s="121" t="s">
        <v>203</v>
      </c>
      <c r="C7" s="125">
        <v>0</v>
      </c>
      <c r="D7" s="125">
        <v>0</v>
      </c>
      <c r="E7" s="128">
        <v>0</v>
      </c>
      <c r="F7" s="128">
        <f>E7*D7</f>
        <v>0</v>
      </c>
      <c r="H7" s="131"/>
      <c r="I7" s="118">
        <f>F7-H7</f>
        <v>0</v>
      </c>
    </row>
    <row r="8" spans="1:9" x14ac:dyDescent="0.25">
      <c r="A8" s="113" t="s">
        <v>195</v>
      </c>
      <c r="B8" s="121" t="s">
        <v>204</v>
      </c>
      <c r="C8" s="125">
        <v>121.08</v>
      </c>
      <c r="D8" s="125">
        <v>121.08</v>
      </c>
      <c r="E8" s="128">
        <v>85</v>
      </c>
      <c r="F8" s="128">
        <f t="shared" ref="F8:F11" si="0">E8*D8</f>
        <v>10291.799999999999</v>
      </c>
      <c r="H8" s="131">
        <v>8306.01</v>
      </c>
      <c r="I8" s="118">
        <f>(F8+F9)-(H8+H9)</f>
        <v>1985.7899999999991</v>
      </c>
    </row>
    <row r="9" spans="1:9" x14ac:dyDescent="0.25">
      <c r="A9" s="113" t="s">
        <v>196</v>
      </c>
      <c r="B9" s="121" t="s">
        <v>205</v>
      </c>
      <c r="C9" s="125">
        <v>0</v>
      </c>
      <c r="D9" s="125">
        <v>0</v>
      </c>
      <c r="E9" s="128">
        <v>0</v>
      </c>
      <c r="F9" s="128">
        <f t="shared" si="0"/>
        <v>0</v>
      </c>
      <c r="H9" s="131">
        <v>0</v>
      </c>
      <c r="I9" s="118">
        <f t="shared" ref="I9:I16" si="1">F9-H9</f>
        <v>0</v>
      </c>
    </row>
    <row r="10" spans="1:9" x14ac:dyDescent="0.25">
      <c r="A10" s="113" t="s">
        <v>197</v>
      </c>
      <c r="B10" s="121" t="s">
        <v>206</v>
      </c>
      <c r="C10" s="125">
        <v>105</v>
      </c>
      <c r="D10" s="125">
        <v>0</v>
      </c>
      <c r="E10" s="128">
        <v>0</v>
      </c>
      <c r="F10" s="128">
        <f t="shared" si="0"/>
        <v>0</v>
      </c>
      <c r="H10" s="131">
        <v>6250.04</v>
      </c>
      <c r="I10" s="118">
        <f t="shared" si="1"/>
        <v>-6250.04</v>
      </c>
    </row>
    <row r="11" spans="1:9" x14ac:dyDescent="0.25">
      <c r="A11" s="113" t="s">
        <v>198</v>
      </c>
      <c r="B11" s="121" t="s">
        <v>207</v>
      </c>
      <c r="C11" s="125">
        <v>116</v>
      </c>
      <c r="D11" s="125">
        <v>0</v>
      </c>
      <c r="E11" s="128">
        <v>0</v>
      </c>
      <c r="F11" s="128">
        <f t="shared" si="0"/>
        <v>0</v>
      </c>
      <c r="H11" s="131">
        <v>6732.54</v>
      </c>
      <c r="I11" s="118">
        <f t="shared" si="1"/>
        <v>-6732.54</v>
      </c>
    </row>
    <row r="12" spans="1:9" x14ac:dyDescent="0.25">
      <c r="A12" s="113" t="s">
        <v>199</v>
      </c>
      <c r="B12" s="121" t="s">
        <v>208</v>
      </c>
      <c r="C12" s="125">
        <v>38.81</v>
      </c>
      <c r="D12" s="125">
        <v>38.81</v>
      </c>
      <c r="E12" s="128">
        <v>60</v>
      </c>
      <c r="F12" s="128">
        <f>E12*D12</f>
        <v>2328.6000000000004</v>
      </c>
      <c r="H12" s="131">
        <v>1006.93</v>
      </c>
      <c r="I12" s="118">
        <f t="shared" si="1"/>
        <v>1321.6700000000005</v>
      </c>
    </row>
    <row r="13" spans="1:9" x14ac:dyDescent="0.25">
      <c r="A13" s="113" t="s">
        <v>275</v>
      </c>
      <c r="B13" s="181" t="s">
        <v>274</v>
      </c>
      <c r="C13" s="125">
        <v>10.25</v>
      </c>
      <c r="D13" s="125">
        <v>10.25</v>
      </c>
      <c r="E13" s="128">
        <v>60</v>
      </c>
      <c r="F13" s="128">
        <f>E13*D13</f>
        <v>615</v>
      </c>
      <c r="H13" s="131">
        <v>350.91</v>
      </c>
      <c r="I13" s="118">
        <f t="shared" si="1"/>
        <v>264.08999999999997</v>
      </c>
    </row>
    <row r="14" spans="1:9" x14ac:dyDescent="0.25">
      <c r="A14" s="113" t="s">
        <v>200</v>
      </c>
      <c r="B14" s="121" t="s">
        <v>209</v>
      </c>
      <c r="C14" s="125">
        <v>71.430000000000007</v>
      </c>
      <c r="D14" s="125">
        <v>71.430000000000007</v>
      </c>
      <c r="E14" s="128">
        <v>60</v>
      </c>
      <c r="F14" s="128">
        <f>(E14+D15)*D14</f>
        <v>4388.6592000000001</v>
      </c>
      <c r="H14" s="131">
        <v>2223.59</v>
      </c>
      <c r="I14" s="118">
        <f t="shared" si="1"/>
        <v>2165.0691999999999</v>
      </c>
    </row>
    <row r="15" spans="1:9" x14ac:dyDescent="0.25">
      <c r="A15" s="113"/>
      <c r="B15" s="166" t="s">
        <v>247</v>
      </c>
      <c r="C15" s="125">
        <v>1.44</v>
      </c>
      <c r="D15" s="125">
        <v>1.44</v>
      </c>
      <c r="E15" s="128"/>
      <c r="F15" s="128"/>
      <c r="H15" s="131"/>
      <c r="I15" s="118"/>
    </row>
    <row r="16" spans="1:9" x14ac:dyDescent="0.25">
      <c r="A16" s="113" t="s">
        <v>201</v>
      </c>
      <c r="B16" s="121" t="s">
        <v>210</v>
      </c>
      <c r="C16" s="125">
        <v>34.71</v>
      </c>
      <c r="D16" s="125">
        <v>34.71</v>
      </c>
      <c r="E16" s="128">
        <v>60</v>
      </c>
      <c r="F16" s="128">
        <f>(E16+D17)*D16</f>
        <v>2132.5823999999998</v>
      </c>
      <c r="H16" s="131">
        <v>989.49</v>
      </c>
      <c r="I16" s="118">
        <f t="shared" si="1"/>
        <v>1143.0923999999998</v>
      </c>
    </row>
    <row r="17" spans="1:9" x14ac:dyDescent="0.25">
      <c r="A17" s="114"/>
      <c r="B17" s="167" t="s">
        <v>247</v>
      </c>
      <c r="C17" s="126">
        <v>1.44</v>
      </c>
      <c r="D17" s="126">
        <v>1.44</v>
      </c>
      <c r="E17" s="129"/>
      <c r="F17" s="129"/>
      <c r="G17" s="115"/>
      <c r="H17" s="132"/>
      <c r="I17" s="119"/>
    </row>
    <row r="18" spans="1:9" x14ac:dyDescent="0.25">
      <c r="B18" s="123"/>
      <c r="C18" s="125">
        <f>SUM(C7:C17)</f>
        <v>500.15999999999997</v>
      </c>
      <c r="D18" s="125">
        <f>SUM(D7:D17)</f>
        <v>279.15999999999997</v>
      </c>
      <c r="E18" s="125"/>
      <c r="F18" s="128">
        <f>SUM(F7:F16)</f>
        <v>19756.641599999999</v>
      </c>
      <c r="H18" s="131">
        <f>SUM(H7:H16)</f>
        <v>25859.510000000002</v>
      </c>
    </row>
    <row r="19" spans="1:9" x14ac:dyDescent="0.25">
      <c r="B19" s="123"/>
      <c r="C19" s="125"/>
      <c r="D19" s="125"/>
      <c r="E19" s="125"/>
      <c r="F19" s="125"/>
      <c r="H19" s="123"/>
    </row>
    <row r="20" spans="1:9" x14ac:dyDescent="0.25">
      <c r="A20" s="113" t="s">
        <v>222</v>
      </c>
      <c r="B20" s="121" t="s">
        <v>225</v>
      </c>
      <c r="C20" s="125"/>
      <c r="D20" s="125"/>
      <c r="E20" s="125"/>
      <c r="F20" s="125"/>
      <c r="H20" s="123"/>
    </row>
    <row r="21" spans="1:9" x14ac:dyDescent="0.25">
      <c r="A21" s="114" t="s">
        <v>223</v>
      </c>
      <c r="B21" s="122" t="s">
        <v>224</v>
      </c>
      <c r="C21" s="126">
        <v>86.92</v>
      </c>
      <c r="D21" s="126">
        <v>86.92</v>
      </c>
      <c r="E21" s="129">
        <v>60</v>
      </c>
      <c r="F21" s="129">
        <f>(E21)*D21</f>
        <v>5215.2</v>
      </c>
      <c r="G21" s="115"/>
      <c r="H21" s="132">
        <v>2481.98</v>
      </c>
      <c r="I21" s="119">
        <f>F21-H21</f>
        <v>2733.22</v>
      </c>
    </row>
    <row r="22" spans="1:9" x14ac:dyDescent="0.25">
      <c r="A22" s="113"/>
      <c r="B22" s="121"/>
      <c r="C22" s="125">
        <f>SUM(C21)</f>
        <v>86.92</v>
      </c>
      <c r="D22" s="125">
        <f>SUM(D21)</f>
        <v>86.92</v>
      </c>
      <c r="E22" s="125"/>
      <c r="F22" s="128">
        <f>SUM(F21)</f>
        <v>5215.2</v>
      </c>
      <c r="H22" s="131">
        <f>SUM(H21)</f>
        <v>2481.98</v>
      </c>
    </row>
    <row r="23" spans="1:9" x14ac:dyDescent="0.25">
      <c r="A23" s="113" t="s">
        <v>276</v>
      </c>
      <c r="B23" s="121" t="s">
        <v>212</v>
      </c>
      <c r="C23" s="125"/>
      <c r="D23" s="125"/>
      <c r="E23" s="125"/>
      <c r="F23" s="125"/>
      <c r="H23" s="123"/>
    </row>
    <row r="24" spans="1:9" x14ac:dyDescent="0.25">
      <c r="A24" s="114" t="s">
        <v>84</v>
      </c>
      <c r="B24" s="122" t="s">
        <v>85</v>
      </c>
      <c r="C24" s="126">
        <v>77.09</v>
      </c>
      <c r="D24" s="126">
        <v>77.09</v>
      </c>
      <c r="E24" s="129">
        <v>60</v>
      </c>
      <c r="F24" s="129">
        <f>E24*D24</f>
        <v>4625.4000000000005</v>
      </c>
      <c r="G24" s="115"/>
      <c r="H24" s="132">
        <v>2180.48</v>
      </c>
      <c r="I24" s="119">
        <f>F24-H24</f>
        <v>2444.9200000000005</v>
      </c>
    </row>
    <row r="25" spans="1:9" x14ac:dyDescent="0.25">
      <c r="A25" s="113"/>
      <c r="B25" s="121"/>
      <c r="C25" s="125">
        <f>SUM(C24)</f>
        <v>77.09</v>
      </c>
      <c r="D25" s="125">
        <f>SUM(D24)</f>
        <v>77.09</v>
      </c>
      <c r="E25" s="125"/>
      <c r="F25" s="128">
        <f>SUM(F24)</f>
        <v>4625.4000000000005</v>
      </c>
      <c r="H25" s="131">
        <f>SUM(H24)</f>
        <v>2180.48</v>
      </c>
    </row>
    <row r="26" spans="1:9" x14ac:dyDescent="0.25">
      <c r="A26" s="113"/>
      <c r="B26" s="121"/>
      <c r="C26" s="125"/>
      <c r="D26" s="125"/>
      <c r="E26" s="125"/>
      <c r="F26" s="125"/>
      <c r="H26" s="123"/>
    </row>
    <row r="27" spans="1:9" x14ac:dyDescent="0.25">
      <c r="A27" s="113" t="s">
        <v>211</v>
      </c>
      <c r="B27" s="121" t="s">
        <v>212</v>
      </c>
      <c r="C27" s="125"/>
      <c r="D27" s="125"/>
      <c r="E27" s="125"/>
      <c r="F27" s="125"/>
      <c r="H27" s="123"/>
    </row>
    <row r="28" spans="1:9" x14ac:dyDescent="0.25">
      <c r="A28" s="114"/>
      <c r="B28" s="122"/>
      <c r="C28" s="126"/>
      <c r="D28" s="126"/>
      <c r="E28" s="129">
        <v>0</v>
      </c>
      <c r="F28" s="129">
        <f>E28*D28</f>
        <v>0</v>
      </c>
      <c r="G28" s="115"/>
      <c r="H28" s="132"/>
      <c r="I28" s="119">
        <f>F28-H28</f>
        <v>0</v>
      </c>
    </row>
    <row r="29" spans="1:9" x14ac:dyDescent="0.25">
      <c r="A29" s="113"/>
      <c r="B29" s="121"/>
      <c r="C29" s="125">
        <f>SUM(C28)</f>
        <v>0</v>
      </c>
      <c r="D29" s="125">
        <f>SUM(D28)</f>
        <v>0</v>
      </c>
      <c r="E29" s="125"/>
      <c r="F29" s="128">
        <f>SUM(F28)</f>
        <v>0</v>
      </c>
      <c r="H29" s="131">
        <f>SUM(H28)</f>
        <v>0</v>
      </c>
    </row>
    <row r="30" spans="1:9" x14ac:dyDescent="0.25">
      <c r="A30" s="113"/>
      <c r="B30" s="121"/>
      <c r="C30" s="125"/>
      <c r="D30" s="125"/>
      <c r="E30" s="125"/>
      <c r="F30" s="125"/>
      <c r="H30" s="123"/>
    </row>
    <row r="31" spans="1:9" x14ac:dyDescent="0.25">
      <c r="A31" s="113" t="s">
        <v>211</v>
      </c>
      <c r="B31" s="121" t="s">
        <v>212</v>
      </c>
      <c r="C31" s="125"/>
      <c r="D31" s="125"/>
      <c r="E31" s="125"/>
      <c r="F31" s="125"/>
      <c r="H31" s="123"/>
    </row>
    <row r="32" spans="1:9" x14ac:dyDescent="0.25">
      <c r="A32" s="114"/>
      <c r="B32" s="122"/>
      <c r="C32" s="126"/>
      <c r="D32" s="126"/>
      <c r="E32" s="129">
        <v>0</v>
      </c>
      <c r="F32" s="129">
        <f>E32*D32</f>
        <v>0</v>
      </c>
      <c r="G32" s="115"/>
      <c r="H32" s="132"/>
      <c r="I32" s="119">
        <f>F32-H32</f>
        <v>0</v>
      </c>
    </row>
    <row r="33" spans="1:8" x14ac:dyDescent="0.25">
      <c r="A33" s="113"/>
      <c r="B33" s="121"/>
      <c r="C33" s="125">
        <f>SUM(C32)</f>
        <v>0</v>
      </c>
      <c r="D33" s="125">
        <f>SUM(D32)</f>
        <v>0</v>
      </c>
      <c r="E33" s="125"/>
      <c r="F33" s="128">
        <f>SUM(F32)</f>
        <v>0</v>
      </c>
      <c r="H33" s="131">
        <f>SUM(H32)</f>
        <v>0</v>
      </c>
    </row>
    <row r="34" spans="1:8" x14ac:dyDescent="0.25">
      <c r="B34" s="123"/>
      <c r="C34" s="125"/>
      <c r="D34" s="125"/>
      <c r="E34" s="125"/>
      <c r="F34" s="125"/>
      <c r="H34" s="123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3" t="s">
        <v>220</v>
      </c>
    </row>
    <row r="2" spans="1:9" x14ac:dyDescent="0.25">
      <c r="A2" s="135" t="s">
        <v>221</v>
      </c>
    </row>
    <row r="3" spans="1:9" x14ac:dyDescent="0.25">
      <c r="A3" t="s">
        <v>217</v>
      </c>
      <c r="B3" s="134">
        <v>46088</v>
      </c>
    </row>
    <row r="5" spans="1:9" x14ac:dyDescent="0.25">
      <c r="A5" s="116" t="s">
        <v>191</v>
      </c>
      <c r="B5" s="120" t="s">
        <v>8</v>
      </c>
      <c r="C5" s="124" t="s">
        <v>213</v>
      </c>
      <c r="D5" s="124" t="s">
        <v>192</v>
      </c>
      <c r="E5" s="127" t="s">
        <v>219</v>
      </c>
      <c r="F5" s="124" t="s">
        <v>214</v>
      </c>
      <c r="G5" s="115"/>
      <c r="H5" s="130" t="s">
        <v>215</v>
      </c>
      <c r="I5" s="117" t="s">
        <v>216</v>
      </c>
    </row>
    <row r="6" spans="1:9" x14ac:dyDescent="0.25">
      <c r="A6" s="113" t="s">
        <v>193</v>
      </c>
      <c r="B6" s="121" t="s">
        <v>202</v>
      </c>
      <c r="C6" s="125"/>
      <c r="D6" s="125"/>
      <c r="E6" s="125"/>
      <c r="F6" s="125"/>
      <c r="H6" s="123"/>
    </row>
    <row r="7" spans="1:9" x14ac:dyDescent="0.25">
      <c r="A7" s="113" t="s">
        <v>194</v>
      </c>
      <c r="B7" s="121" t="s">
        <v>203</v>
      </c>
      <c r="C7" s="125">
        <v>0</v>
      </c>
      <c r="D7" s="125">
        <v>0</v>
      </c>
      <c r="E7" s="128">
        <v>0</v>
      </c>
      <c r="F7" s="128">
        <f>E7*D7</f>
        <v>0</v>
      </c>
      <c r="H7" s="131"/>
      <c r="I7" s="118">
        <f>F7-H7</f>
        <v>0</v>
      </c>
    </row>
    <row r="8" spans="1:9" x14ac:dyDescent="0.25">
      <c r="A8" s="113" t="s">
        <v>195</v>
      </c>
      <c r="B8" s="121" t="s">
        <v>204</v>
      </c>
      <c r="C8" s="125">
        <v>58.95</v>
      </c>
      <c r="D8" s="125">
        <v>58.95</v>
      </c>
      <c r="E8" s="128">
        <v>85</v>
      </c>
      <c r="F8" s="128">
        <f t="shared" ref="F8:F11" si="0">E8*D8</f>
        <v>5010.75</v>
      </c>
      <c r="H8" s="131">
        <v>4043.93</v>
      </c>
      <c r="I8" s="118">
        <f>(F8+F9)-(H8+H9)</f>
        <v>966.82000000000016</v>
      </c>
    </row>
    <row r="9" spans="1:9" x14ac:dyDescent="0.25">
      <c r="A9" s="113" t="s">
        <v>196</v>
      </c>
      <c r="B9" s="121" t="s">
        <v>205</v>
      </c>
      <c r="C9" s="125">
        <v>0</v>
      </c>
      <c r="D9" s="125">
        <v>0</v>
      </c>
      <c r="E9" s="128">
        <v>0</v>
      </c>
      <c r="F9" s="128">
        <f t="shared" si="0"/>
        <v>0</v>
      </c>
      <c r="H9" s="131">
        <v>0</v>
      </c>
      <c r="I9" s="118">
        <f t="shared" ref="I9:I16" si="1">F9-H9</f>
        <v>0</v>
      </c>
    </row>
    <row r="10" spans="1:9" x14ac:dyDescent="0.25">
      <c r="A10" s="113" t="s">
        <v>197</v>
      </c>
      <c r="B10" s="121" t="s">
        <v>206</v>
      </c>
      <c r="C10" s="125">
        <v>49</v>
      </c>
      <c r="D10" s="125">
        <v>0</v>
      </c>
      <c r="E10" s="128">
        <v>0</v>
      </c>
      <c r="F10" s="128">
        <f t="shared" si="0"/>
        <v>0</v>
      </c>
      <c r="H10" s="131">
        <v>2943.25</v>
      </c>
      <c r="I10" s="118">
        <f t="shared" si="1"/>
        <v>-2943.25</v>
      </c>
    </row>
    <row r="11" spans="1:9" x14ac:dyDescent="0.25">
      <c r="A11" s="113" t="s">
        <v>198</v>
      </c>
      <c r="B11" s="121" t="s">
        <v>207</v>
      </c>
      <c r="C11" s="125">
        <v>116</v>
      </c>
      <c r="D11" s="125">
        <v>0</v>
      </c>
      <c r="E11" s="128">
        <v>0</v>
      </c>
      <c r="F11" s="128">
        <f t="shared" si="0"/>
        <v>0</v>
      </c>
      <c r="H11" s="131">
        <v>6732.54</v>
      </c>
      <c r="I11" s="118">
        <f t="shared" si="1"/>
        <v>-6732.54</v>
      </c>
    </row>
    <row r="12" spans="1:9" x14ac:dyDescent="0.25">
      <c r="A12" s="113" t="s">
        <v>199</v>
      </c>
      <c r="B12" s="121" t="s">
        <v>208</v>
      </c>
      <c r="C12" s="125">
        <v>12</v>
      </c>
      <c r="D12" s="125">
        <v>12</v>
      </c>
      <c r="E12" s="128">
        <v>60</v>
      </c>
      <c r="F12" s="128">
        <f>(E12+D13)*D12</f>
        <v>804</v>
      </c>
      <c r="H12" s="131">
        <v>366.09</v>
      </c>
      <c r="I12" s="118">
        <f t="shared" si="1"/>
        <v>437.91</v>
      </c>
    </row>
    <row r="13" spans="1:9" x14ac:dyDescent="0.25">
      <c r="A13" s="113"/>
      <c r="B13" s="166" t="s">
        <v>247</v>
      </c>
      <c r="C13" s="125">
        <v>7</v>
      </c>
      <c r="D13" s="125">
        <v>7</v>
      </c>
      <c r="E13" s="128"/>
      <c r="F13" s="128"/>
      <c r="H13" s="131"/>
      <c r="I13" s="118"/>
    </row>
    <row r="14" spans="1:9" x14ac:dyDescent="0.25">
      <c r="A14" s="113" t="s">
        <v>200</v>
      </c>
      <c r="B14" s="121" t="s">
        <v>209</v>
      </c>
      <c r="C14" s="125">
        <v>59.43</v>
      </c>
      <c r="D14" s="125">
        <v>59.43</v>
      </c>
      <c r="E14" s="128">
        <v>60</v>
      </c>
      <c r="F14" s="128">
        <f>(E14+D15)*D14</f>
        <v>4278.96</v>
      </c>
      <c r="H14" s="131">
        <v>2010.58</v>
      </c>
      <c r="I14" s="118">
        <f t="shared" si="1"/>
        <v>2268.38</v>
      </c>
    </row>
    <row r="15" spans="1:9" x14ac:dyDescent="0.25">
      <c r="A15" s="113"/>
      <c r="B15" s="166" t="s">
        <v>247</v>
      </c>
      <c r="C15" s="125">
        <v>12</v>
      </c>
      <c r="D15" s="125">
        <v>12</v>
      </c>
      <c r="E15" s="128"/>
      <c r="F15" s="128"/>
      <c r="H15" s="131"/>
      <c r="I15" s="118"/>
    </row>
    <row r="16" spans="1:9" x14ac:dyDescent="0.25">
      <c r="A16" s="113" t="s">
        <v>201</v>
      </c>
      <c r="B16" s="121" t="s">
        <v>210</v>
      </c>
      <c r="C16" s="125">
        <v>6.94</v>
      </c>
      <c r="D16" s="125">
        <v>6.94</v>
      </c>
      <c r="E16" s="128">
        <v>60</v>
      </c>
      <c r="F16" s="128">
        <f>(E16+D17)*D16</f>
        <v>527.44000000000005</v>
      </c>
      <c r="H16" s="131">
        <v>117.98</v>
      </c>
      <c r="I16" s="118">
        <f t="shared" si="1"/>
        <v>409.46000000000004</v>
      </c>
    </row>
    <row r="17" spans="1:9" x14ac:dyDescent="0.25">
      <c r="A17" s="114"/>
      <c r="B17" s="167" t="s">
        <v>247</v>
      </c>
      <c r="C17" s="126">
        <v>16</v>
      </c>
      <c r="D17" s="126">
        <v>16</v>
      </c>
      <c r="E17" s="129"/>
      <c r="F17" s="129"/>
      <c r="G17" s="115"/>
      <c r="H17" s="132"/>
      <c r="I17" s="119"/>
    </row>
    <row r="18" spans="1:9" x14ac:dyDescent="0.25">
      <c r="B18" s="123"/>
      <c r="C18" s="125">
        <f>SUM(C7:C17)</f>
        <v>337.32</v>
      </c>
      <c r="D18" s="125">
        <f>SUM(D7:D17)</f>
        <v>172.32</v>
      </c>
      <c r="E18" s="125"/>
      <c r="F18" s="128">
        <f>SUM(F7:F16)</f>
        <v>10621.15</v>
      </c>
      <c r="H18" s="131">
        <f>SUM(H7:H16)</f>
        <v>16214.37</v>
      </c>
    </row>
    <row r="19" spans="1:9" x14ac:dyDescent="0.25">
      <c r="B19" s="123"/>
      <c r="C19" s="125"/>
      <c r="D19" s="125"/>
      <c r="E19" s="125"/>
      <c r="F19" s="125"/>
      <c r="H19" s="123"/>
    </row>
    <row r="20" spans="1:9" x14ac:dyDescent="0.25">
      <c r="A20" s="113" t="s">
        <v>222</v>
      </c>
      <c r="B20" s="121" t="s">
        <v>225</v>
      </c>
      <c r="C20" s="125"/>
      <c r="D20" s="125"/>
      <c r="E20" s="125"/>
      <c r="F20" s="125"/>
      <c r="H20" s="123"/>
    </row>
    <row r="21" spans="1:9" x14ac:dyDescent="0.25">
      <c r="A21" s="113" t="s">
        <v>223</v>
      </c>
      <c r="B21" s="121" t="s">
        <v>224</v>
      </c>
      <c r="C21" s="125">
        <v>69.540000000000006</v>
      </c>
      <c r="D21" s="125">
        <v>69.540000000000006</v>
      </c>
      <c r="E21" s="128">
        <v>60</v>
      </c>
      <c r="F21" s="128">
        <f>(E21+D22)*D21</f>
        <v>4698.8177999999998</v>
      </c>
      <c r="H21" s="131">
        <v>2104.69</v>
      </c>
      <c r="I21" s="118">
        <f>F21-H21</f>
        <v>2594.1277999999998</v>
      </c>
    </row>
    <row r="22" spans="1:9" x14ac:dyDescent="0.25">
      <c r="A22" s="114"/>
      <c r="B22" s="167" t="s">
        <v>247</v>
      </c>
      <c r="C22" s="126">
        <v>7.57</v>
      </c>
      <c r="D22" s="126">
        <v>7.57</v>
      </c>
      <c r="E22" s="129"/>
      <c r="F22" s="129"/>
      <c r="G22" s="115"/>
      <c r="H22" s="132"/>
      <c r="I22" s="119"/>
    </row>
    <row r="23" spans="1:9" x14ac:dyDescent="0.25">
      <c r="A23" s="113"/>
      <c r="B23" s="121"/>
      <c r="C23" s="125">
        <f>SUM(C21)</f>
        <v>69.540000000000006</v>
      </c>
      <c r="D23" s="125">
        <f>SUM(D21)</f>
        <v>69.540000000000006</v>
      </c>
      <c r="E23" s="125"/>
      <c r="F23" s="128">
        <f>SUM(F21)</f>
        <v>4698.8177999999998</v>
      </c>
      <c r="H23" s="131">
        <f>SUM(H21)</f>
        <v>2104.69</v>
      </c>
    </row>
    <row r="24" spans="1:9" x14ac:dyDescent="0.25">
      <c r="A24" s="113" t="s">
        <v>211</v>
      </c>
      <c r="B24" s="121" t="s">
        <v>212</v>
      </c>
      <c r="C24" s="125"/>
      <c r="D24" s="125"/>
      <c r="E24" s="125"/>
      <c r="F24" s="125"/>
      <c r="H24" s="123"/>
    </row>
    <row r="25" spans="1:9" x14ac:dyDescent="0.25">
      <c r="A25" s="114"/>
      <c r="B25" s="122"/>
      <c r="C25" s="126"/>
      <c r="D25" s="126"/>
      <c r="E25" s="129">
        <v>0</v>
      </c>
      <c r="F25" s="129">
        <f>E25*D25</f>
        <v>0</v>
      </c>
      <c r="G25" s="115"/>
      <c r="H25" s="132"/>
      <c r="I25" s="119">
        <f>F25-H25</f>
        <v>0</v>
      </c>
    </row>
    <row r="26" spans="1:9" x14ac:dyDescent="0.25">
      <c r="A26" s="113"/>
      <c r="B26" s="121"/>
      <c r="C26" s="125">
        <f>SUM(C25)</f>
        <v>0</v>
      </c>
      <c r="D26" s="125">
        <f>SUM(D25)</f>
        <v>0</v>
      </c>
      <c r="E26" s="125"/>
      <c r="F26" s="128">
        <f>SUM(F25)</f>
        <v>0</v>
      </c>
      <c r="H26" s="131">
        <f>SUM(H25)</f>
        <v>0</v>
      </c>
    </row>
    <row r="27" spans="1:9" x14ac:dyDescent="0.25">
      <c r="A27" s="113"/>
      <c r="B27" s="121"/>
      <c r="C27" s="125"/>
      <c r="D27" s="125"/>
      <c r="E27" s="125"/>
      <c r="F27" s="125"/>
      <c r="H27" s="123"/>
    </row>
    <row r="28" spans="1:9" x14ac:dyDescent="0.25">
      <c r="A28" s="113" t="s">
        <v>211</v>
      </c>
      <c r="B28" s="121" t="s">
        <v>212</v>
      </c>
      <c r="C28" s="125"/>
      <c r="D28" s="125"/>
      <c r="E28" s="125"/>
      <c r="F28" s="125"/>
      <c r="H28" s="123"/>
    </row>
    <row r="29" spans="1:9" x14ac:dyDescent="0.25">
      <c r="A29" s="114"/>
      <c r="B29" s="122"/>
      <c r="C29" s="126"/>
      <c r="D29" s="126"/>
      <c r="E29" s="129">
        <v>0</v>
      </c>
      <c r="F29" s="129">
        <f>E29*D29</f>
        <v>0</v>
      </c>
      <c r="G29" s="115"/>
      <c r="H29" s="132"/>
      <c r="I29" s="119">
        <f>F29-H29</f>
        <v>0</v>
      </c>
    </row>
    <row r="30" spans="1:9" x14ac:dyDescent="0.25">
      <c r="A30" s="113"/>
      <c r="B30" s="121"/>
      <c r="C30" s="125">
        <f>SUM(C29)</f>
        <v>0</v>
      </c>
      <c r="D30" s="125">
        <f>SUM(D29)</f>
        <v>0</v>
      </c>
      <c r="E30" s="125"/>
      <c r="F30" s="128">
        <f>SUM(F29)</f>
        <v>0</v>
      </c>
      <c r="H30" s="131">
        <f>SUM(H29)</f>
        <v>0</v>
      </c>
    </row>
    <row r="31" spans="1:9" x14ac:dyDescent="0.25">
      <c r="A31" s="113"/>
      <c r="B31" s="121"/>
      <c r="C31" s="125"/>
      <c r="D31" s="125"/>
      <c r="E31" s="125"/>
      <c r="F31" s="125"/>
      <c r="H31" s="123"/>
    </row>
    <row r="32" spans="1:9" x14ac:dyDescent="0.25">
      <c r="A32" s="113" t="s">
        <v>211</v>
      </c>
      <c r="B32" s="121" t="s">
        <v>212</v>
      </c>
      <c r="C32" s="125"/>
      <c r="D32" s="125"/>
      <c r="E32" s="125"/>
      <c r="F32" s="125"/>
      <c r="H32" s="123"/>
    </row>
    <row r="33" spans="1:9" x14ac:dyDescent="0.25">
      <c r="A33" s="114"/>
      <c r="B33" s="122"/>
      <c r="C33" s="126"/>
      <c r="D33" s="126"/>
      <c r="E33" s="129">
        <v>0</v>
      </c>
      <c r="F33" s="129">
        <f>E33*D33</f>
        <v>0</v>
      </c>
      <c r="G33" s="115"/>
      <c r="H33" s="132"/>
      <c r="I33" s="119">
        <f>F33-H33</f>
        <v>0</v>
      </c>
    </row>
    <row r="34" spans="1:9" x14ac:dyDescent="0.25">
      <c r="A34" s="113"/>
      <c r="B34" s="121"/>
      <c r="C34" s="125">
        <f>SUM(C33)</f>
        <v>0</v>
      </c>
      <c r="D34" s="125">
        <f>SUM(D33)</f>
        <v>0</v>
      </c>
      <c r="E34" s="125"/>
      <c r="F34" s="128">
        <f>SUM(F33)</f>
        <v>0</v>
      </c>
      <c r="H34" s="131">
        <f>SUM(H33)</f>
        <v>0</v>
      </c>
    </row>
    <row r="35" spans="1:9" x14ac:dyDescent="0.25">
      <c r="B35" s="123"/>
      <c r="C35" s="125"/>
      <c r="D35" s="125"/>
      <c r="E35" s="125"/>
      <c r="F35" s="125"/>
      <c r="H35" s="123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</vt:lpstr>
      <vt:lpstr>B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2026-04-10T14:25:14Z</cp:lastPrinted>
  <dcterms:created xsi:type="dcterms:W3CDTF">2015-06-05T18:17:20Z</dcterms:created>
  <dcterms:modified xsi:type="dcterms:W3CDTF">2026-04-10T14:28:06Z</dcterms:modified>
</cp:coreProperties>
</file>