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irby\McNeil Company Dropbox\Pat Kirby\McNeil - Estimating\25 Projects\1-2510 - Crockett Residence\02 Estimates\01 Estimates\"/>
    </mc:Choice>
  </mc:AlternateContent>
  <xr:revisionPtr revIDLastSave="0" documentId="13_ncr:1_{D2520805-250A-4E99-A518-5502577AADF5}" xr6:coauthVersionLast="47" xr6:coauthVersionMax="47" xr10:uidLastSave="{00000000-0000-0000-0000-000000000000}"/>
  <bookViews>
    <workbookView xWindow="3015" yWindow="2250" windowWidth="21600" windowHeight="11160" tabRatio="959" xr2:uid="{00000000-000D-0000-FFFF-FFFF00000000}"/>
  </bookViews>
  <sheets>
    <sheet name="PROJECT SUMMARY" sheetId="1" r:id="rId1"/>
    <sheet name="DIV 1 GC" sheetId="2" r:id="rId2"/>
    <sheet name="DIV 2 EXIST. COND." sheetId="3" r:id="rId3"/>
    <sheet name="DIV 3 CONCRETE" sheetId="4" r:id="rId4"/>
    <sheet name="DIV 4 MASONRY" sheetId="5" r:id="rId5"/>
    <sheet name="DIV 5 METAL" sheetId="6" r:id="rId6"/>
    <sheet name="DIV 6 CARPENTRY" sheetId="7" r:id="rId7"/>
    <sheet name="DIV 7 MOISTURE PROTECTION" sheetId="8" r:id="rId8"/>
    <sheet name="DIV 8 OPENINGS" sheetId="9" r:id="rId9"/>
    <sheet name="DIV 9 FINISHES" sheetId="24" r:id="rId10"/>
    <sheet name="DIV 10 SPECIALTIES" sheetId="11" r:id="rId11"/>
    <sheet name="DIV 11 EQUIPMENT" sheetId="10" r:id="rId12"/>
    <sheet name="DIV 12 FURNISHINGS" sheetId="12" r:id="rId13"/>
    <sheet name="DIV 13 SPECIAL CONST." sheetId="14" r:id="rId14"/>
    <sheet name="DIV 14 CONVEYING SYSTEMS" sheetId="13" r:id="rId15"/>
    <sheet name="DIV 21 FIRE SUPRESSION" sheetId="15" r:id="rId16"/>
    <sheet name="DIV 22-23 PLUM-HVAC" sheetId="16" r:id="rId17"/>
    <sheet name="DIV 26-28 ELEC. - LV" sheetId="18" r:id="rId18"/>
    <sheet name="DIV 31-32 EARTH-SITE" sheetId="21" r:id="rId19"/>
    <sheet name="DIV 33 UTILITES" sheetId="23" r:id="rId20"/>
  </sheets>
  <definedNames>
    <definedName name="_xlnm.Print_Area" localSheetId="18">'DIV 31-32 EARTH-SITE'!$A$276:$H$283</definedName>
    <definedName name="_xlnm.Print_Area" localSheetId="0">'PROJECT SUMMARY'!$A$1:$M$151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2" i="1" l="1"/>
  <c r="F52" i="16" l="1"/>
  <c r="E84" i="1" l="1"/>
  <c r="H238" i="24"/>
  <c r="H259" i="24"/>
  <c r="H252" i="24"/>
  <c r="H22" i="1"/>
  <c r="H21" i="1"/>
  <c r="E139" i="1"/>
  <c r="F91" i="1" l="1"/>
  <c r="H19" i="1"/>
  <c r="F20" i="2"/>
  <c r="G66" i="1" l="1"/>
  <c r="E11" i="9"/>
  <c r="F100" i="1"/>
  <c r="E100" i="1"/>
  <c r="E31" i="10"/>
  <c r="E30" i="10"/>
  <c r="E29" i="10"/>
  <c r="E13" i="10"/>
  <c r="F68" i="1" l="1"/>
  <c r="H30" i="1"/>
  <c r="G132" i="2"/>
  <c r="H25" i="1"/>
  <c r="G113" i="7"/>
  <c r="G140" i="7"/>
  <c r="G123" i="7"/>
  <c r="G122" i="7"/>
  <c r="G128" i="7"/>
  <c r="G127" i="7"/>
  <c r="G126" i="7"/>
  <c r="G125" i="7"/>
  <c r="G124" i="7"/>
  <c r="G121" i="7"/>
  <c r="G120" i="7"/>
  <c r="G119" i="7"/>
  <c r="G118" i="7"/>
  <c r="F192" i="7"/>
  <c r="G192" i="7"/>
  <c r="H192" i="7"/>
  <c r="E192" i="7"/>
  <c r="E197" i="7"/>
  <c r="F197" i="7"/>
  <c r="G197" i="7"/>
  <c r="H197" i="7"/>
  <c r="F201" i="7"/>
  <c r="F213" i="7" s="1"/>
  <c r="G201" i="7"/>
  <c r="H201" i="7"/>
  <c r="E201" i="7"/>
  <c r="I116" i="1"/>
  <c r="E213" i="7" l="1"/>
  <c r="H213" i="7"/>
  <c r="G213" i="7"/>
  <c r="H132" i="1" l="1"/>
  <c r="E25" i="10"/>
  <c r="E24" i="10"/>
  <c r="E18" i="10"/>
  <c r="E27" i="10"/>
  <c r="E26" i="10"/>
  <c r="E14" i="10"/>
  <c r="K92" i="1"/>
  <c r="K86" i="1"/>
  <c r="E64" i="7" l="1"/>
  <c r="F74" i="5"/>
  <c r="E112" i="5" l="1"/>
  <c r="G107" i="5"/>
  <c r="G109" i="5"/>
  <c r="H73" i="5"/>
  <c r="E73" i="5"/>
  <c r="G105" i="5" l="1"/>
  <c r="G9" i="4"/>
  <c r="J105" i="2"/>
  <c r="H12" i="2"/>
  <c r="J12" i="2" s="1"/>
  <c r="C86" i="5" l="1"/>
  <c r="G281" i="24" l="1"/>
  <c r="F281" i="24"/>
  <c r="E140" i="11"/>
  <c r="E281" i="24"/>
  <c r="F138" i="16" l="1"/>
  <c r="F148" i="16"/>
  <c r="F147" i="16"/>
  <c r="F146" i="16"/>
  <c r="F145" i="16"/>
  <c r="F144" i="16"/>
  <c r="F143" i="16"/>
  <c r="F142" i="16"/>
  <c r="F141" i="16"/>
  <c r="F140" i="16"/>
  <c r="F139" i="16"/>
  <c r="F137" i="16"/>
  <c r="F116" i="16"/>
  <c r="F115" i="16"/>
  <c r="F114" i="16"/>
  <c r="F113" i="16"/>
  <c r="F112" i="16"/>
  <c r="F111" i="16"/>
  <c r="F110" i="16"/>
  <c r="F109" i="16"/>
  <c r="F108" i="16"/>
  <c r="F107" i="16"/>
  <c r="F106" i="16"/>
  <c r="F103" i="16"/>
  <c r="F102" i="16"/>
  <c r="F101" i="16"/>
  <c r="F99" i="16"/>
  <c r="F98" i="16"/>
  <c r="F97" i="16"/>
  <c r="F96" i="16"/>
  <c r="F94" i="16"/>
  <c r="F87" i="16"/>
  <c r="F83" i="16"/>
  <c r="F84" i="16"/>
  <c r="F85" i="16"/>
  <c r="F86" i="16"/>
  <c r="F82" i="16"/>
  <c r="F81" i="16"/>
  <c r="F80" i="16"/>
  <c r="F79" i="16"/>
  <c r="F78" i="16"/>
  <c r="F77" i="16"/>
  <c r="F76" i="16"/>
  <c r="F75" i="16"/>
  <c r="F74" i="16"/>
  <c r="F71" i="16"/>
  <c r="F70" i="16"/>
  <c r="F62" i="16"/>
  <c r="F63" i="16"/>
  <c r="F57" i="16"/>
  <c r="F100" i="16"/>
  <c r="F93" i="16"/>
  <c r="F95" i="16"/>
  <c r="F123" i="16"/>
  <c r="F73" i="16"/>
  <c r="F90" i="16"/>
  <c r="F89" i="16"/>
  <c r="F88" i="16"/>
  <c r="F69" i="16"/>
  <c r="F72" i="16"/>
  <c r="F66" i="16"/>
  <c r="F65" i="16"/>
  <c r="F61" i="16"/>
  <c r="F64" i="16"/>
  <c r="F58" i="16"/>
  <c r="F56" i="16"/>
  <c r="F55" i="16"/>
  <c r="F51" i="16"/>
  <c r="F50" i="16"/>
  <c r="F49" i="16"/>
  <c r="F134" i="16"/>
  <c r="F131" i="16"/>
  <c r="F133" i="16"/>
  <c r="F132" i="16"/>
  <c r="F130" i="16"/>
  <c r="F129" i="16"/>
  <c r="F125" i="16" l="1"/>
  <c r="F126" i="16" s="1"/>
  <c r="G118" i="1" s="1"/>
  <c r="F150" i="16"/>
  <c r="H251" i="24"/>
  <c r="H250" i="24"/>
  <c r="H249" i="24"/>
  <c r="H248" i="24"/>
  <c r="H253" i="24" s="1"/>
  <c r="E7" i="8" l="1"/>
  <c r="L8" i="8"/>
  <c r="L9" i="8"/>
  <c r="L10" i="8"/>
  <c r="L11" i="8"/>
  <c r="L12" i="8"/>
  <c r="L7" i="8"/>
  <c r="L13" i="8" s="1"/>
  <c r="D83" i="21" l="1"/>
  <c r="E45" i="4"/>
  <c r="E43" i="4"/>
  <c r="E42" i="4"/>
  <c r="D88" i="21"/>
  <c r="D92" i="21"/>
  <c r="C73" i="21"/>
  <c r="C75" i="21"/>
  <c r="C74" i="21"/>
  <c r="K60" i="1" l="1"/>
  <c r="K134" i="1"/>
  <c r="K140" i="1"/>
  <c r="J10" i="2"/>
  <c r="J104" i="2"/>
  <c r="J102" i="2" s="1"/>
  <c r="J111" i="2"/>
  <c r="J109" i="2" s="1"/>
  <c r="J126" i="2"/>
  <c r="J125" i="2"/>
  <c r="J158" i="2"/>
  <c r="J156" i="2" s="1"/>
  <c r="J85" i="2"/>
  <c r="J84" i="2"/>
  <c r="J151" i="2"/>
  <c r="J152" i="2"/>
  <c r="J137" i="2"/>
  <c r="J136" i="2"/>
  <c r="J133" i="2"/>
  <c r="F30" i="1" s="1"/>
  <c r="H98" i="2"/>
  <c r="H97" i="2"/>
  <c r="H51" i="2"/>
  <c r="H52" i="2"/>
  <c r="H53" i="2"/>
  <c r="H50" i="2"/>
  <c r="J28" i="2"/>
  <c r="J31" i="2"/>
  <c r="J30" i="2"/>
  <c r="J34" i="2"/>
  <c r="J33" i="2"/>
  <c r="J37" i="2"/>
  <c r="J36" i="2"/>
  <c r="J40" i="2"/>
  <c r="J39" i="2"/>
  <c r="J43" i="2"/>
  <c r="J42" i="2"/>
  <c r="J46" i="2"/>
  <c r="J45" i="2"/>
  <c r="G19" i="2"/>
  <c r="G20" i="2"/>
  <c r="G18" i="2"/>
  <c r="H6" i="2"/>
  <c r="J6" i="2" s="1"/>
  <c r="F17" i="1" s="1"/>
  <c r="H33" i="23"/>
  <c r="G33" i="23"/>
  <c r="F33" i="23"/>
  <c r="E33" i="23"/>
  <c r="H17" i="23"/>
  <c r="G17" i="23"/>
  <c r="F17" i="23"/>
  <c r="E17" i="23"/>
  <c r="H298" i="21"/>
  <c r="G298" i="21"/>
  <c r="F298" i="21"/>
  <c r="E298" i="21"/>
  <c r="H274" i="21"/>
  <c r="G274" i="21"/>
  <c r="F274" i="21"/>
  <c r="E274" i="21"/>
  <c r="H258" i="21"/>
  <c r="G258" i="21"/>
  <c r="F258" i="21"/>
  <c r="E258" i="21"/>
  <c r="H242" i="21"/>
  <c r="G242" i="21"/>
  <c r="F242" i="21"/>
  <c r="E242" i="21"/>
  <c r="H226" i="21"/>
  <c r="G226" i="21"/>
  <c r="F226" i="21"/>
  <c r="E226" i="21"/>
  <c r="H210" i="21"/>
  <c r="G210" i="21"/>
  <c r="F210" i="21"/>
  <c r="E210" i="21"/>
  <c r="H194" i="21"/>
  <c r="G194" i="21"/>
  <c r="F194" i="21"/>
  <c r="E194" i="21"/>
  <c r="H178" i="21"/>
  <c r="G178" i="21"/>
  <c r="F178" i="21"/>
  <c r="E178" i="21"/>
  <c r="H162" i="21"/>
  <c r="G162" i="21"/>
  <c r="F162" i="21"/>
  <c r="E162" i="21"/>
  <c r="H119" i="21"/>
  <c r="G119" i="21"/>
  <c r="F119" i="21"/>
  <c r="E119" i="21"/>
  <c r="H67" i="21"/>
  <c r="G67" i="21"/>
  <c r="F67" i="21"/>
  <c r="E67" i="21"/>
  <c r="H49" i="21"/>
  <c r="G49" i="21"/>
  <c r="F49" i="21"/>
  <c r="E49" i="21"/>
  <c r="H33" i="21"/>
  <c r="G33" i="21"/>
  <c r="F33" i="21"/>
  <c r="E33" i="21"/>
  <c r="H17" i="21"/>
  <c r="G17" i="21"/>
  <c r="F17" i="21"/>
  <c r="E17" i="21"/>
  <c r="H131" i="18"/>
  <c r="G131" i="18"/>
  <c r="F131" i="18"/>
  <c r="E131" i="18"/>
  <c r="H113" i="18"/>
  <c r="G113" i="18"/>
  <c r="F113" i="18"/>
  <c r="E113" i="18"/>
  <c r="H95" i="18"/>
  <c r="G95" i="18"/>
  <c r="F95" i="18"/>
  <c r="E95" i="18"/>
  <c r="H33" i="18"/>
  <c r="G33" i="18"/>
  <c r="F33" i="18"/>
  <c r="E33" i="18"/>
  <c r="H17" i="18"/>
  <c r="G17" i="18"/>
  <c r="F17" i="18"/>
  <c r="E17" i="18"/>
  <c r="H187" i="16"/>
  <c r="G187" i="16"/>
  <c r="F187" i="16"/>
  <c r="E187" i="16"/>
  <c r="H171" i="16"/>
  <c r="G171" i="16"/>
  <c r="F171" i="16"/>
  <c r="E171" i="16"/>
  <c r="H33" i="16"/>
  <c r="G33" i="16"/>
  <c r="F33" i="16"/>
  <c r="E33" i="16"/>
  <c r="H17" i="16"/>
  <c r="G17" i="16"/>
  <c r="F17" i="16"/>
  <c r="E17" i="16"/>
  <c r="H17" i="15"/>
  <c r="G17" i="15"/>
  <c r="F17" i="15"/>
  <c r="E17" i="15"/>
  <c r="H17" i="13"/>
  <c r="G17" i="13"/>
  <c r="F17" i="13"/>
  <c r="E17" i="13"/>
  <c r="H65" i="14"/>
  <c r="G65" i="14"/>
  <c r="F65" i="14"/>
  <c r="E65" i="14"/>
  <c r="H49" i="14"/>
  <c r="G49" i="14"/>
  <c r="F49" i="14"/>
  <c r="E49" i="14"/>
  <c r="H33" i="14"/>
  <c r="G33" i="14"/>
  <c r="F33" i="14"/>
  <c r="E33" i="14"/>
  <c r="H17" i="14"/>
  <c r="G17" i="14"/>
  <c r="F17" i="14"/>
  <c r="E17" i="14"/>
  <c r="H49" i="12"/>
  <c r="G49" i="12"/>
  <c r="F49" i="12"/>
  <c r="E49" i="12"/>
  <c r="H33" i="12"/>
  <c r="G33" i="12"/>
  <c r="F33" i="12"/>
  <c r="E33" i="12"/>
  <c r="H17" i="12"/>
  <c r="G17" i="12"/>
  <c r="F17" i="12"/>
  <c r="E17" i="12"/>
  <c r="H79" i="10"/>
  <c r="G79" i="10"/>
  <c r="F79" i="10"/>
  <c r="E79" i="10"/>
  <c r="H63" i="10"/>
  <c r="G63" i="10"/>
  <c r="F63" i="10"/>
  <c r="E63" i="10"/>
  <c r="H47" i="10"/>
  <c r="G47" i="10"/>
  <c r="F47" i="10"/>
  <c r="E47" i="10"/>
  <c r="H31" i="10"/>
  <c r="G31" i="10"/>
  <c r="F31" i="10"/>
  <c r="H258" i="11"/>
  <c r="G258" i="11"/>
  <c r="F258" i="11"/>
  <c r="E258" i="11"/>
  <c r="H207" i="11"/>
  <c r="G207" i="11"/>
  <c r="F207" i="11"/>
  <c r="E207" i="11"/>
  <c r="H191" i="11"/>
  <c r="G191" i="11"/>
  <c r="F191" i="11"/>
  <c r="E191" i="11"/>
  <c r="H144" i="11"/>
  <c r="G144" i="11"/>
  <c r="F144" i="11"/>
  <c r="E144" i="11"/>
  <c r="H128" i="11"/>
  <c r="G128" i="11"/>
  <c r="F128" i="11"/>
  <c r="E128" i="11"/>
  <c r="H99" i="9"/>
  <c r="G99" i="9"/>
  <c r="F99" i="9"/>
  <c r="E99" i="9"/>
  <c r="H83" i="9"/>
  <c r="G83" i="9"/>
  <c r="F83" i="9"/>
  <c r="E83" i="9"/>
  <c r="H67" i="9"/>
  <c r="G67" i="9"/>
  <c r="F67" i="9"/>
  <c r="E67" i="9"/>
  <c r="H51" i="9"/>
  <c r="G51" i="9"/>
  <c r="F51" i="9"/>
  <c r="E51" i="9"/>
  <c r="H35" i="9"/>
  <c r="G35" i="9"/>
  <c r="F35" i="9"/>
  <c r="E35" i="9"/>
  <c r="H19" i="9"/>
  <c r="G19" i="9"/>
  <c r="F19" i="9"/>
  <c r="E19" i="9"/>
  <c r="H145" i="8"/>
  <c r="G145" i="8"/>
  <c r="F145" i="8"/>
  <c r="E145" i="8"/>
  <c r="H129" i="8"/>
  <c r="G129" i="8"/>
  <c r="F129" i="8"/>
  <c r="E129" i="8"/>
  <c r="H113" i="8"/>
  <c r="G113" i="8"/>
  <c r="F113" i="8"/>
  <c r="E113" i="8"/>
  <c r="H97" i="8"/>
  <c r="G97" i="8"/>
  <c r="F97" i="8"/>
  <c r="E97" i="8"/>
  <c r="H81" i="8"/>
  <c r="G81" i="8"/>
  <c r="F81" i="8"/>
  <c r="E81" i="8"/>
  <c r="H65" i="8"/>
  <c r="G65" i="8"/>
  <c r="F65" i="8"/>
  <c r="E65" i="8"/>
  <c r="H49" i="8"/>
  <c r="G49" i="8"/>
  <c r="F49" i="8"/>
  <c r="E49" i="8"/>
  <c r="H33" i="8"/>
  <c r="G33" i="8"/>
  <c r="F33" i="8"/>
  <c r="E33" i="8"/>
  <c r="H17" i="8"/>
  <c r="G17" i="8"/>
  <c r="F17" i="8"/>
  <c r="E17" i="8"/>
  <c r="H99" i="7"/>
  <c r="G99" i="7"/>
  <c r="F99" i="7"/>
  <c r="E99" i="7"/>
  <c r="H83" i="7"/>
  <c r="G83" i="7"/>
  <c r="F83" i="7"/>
  <c r="E83" i="7"/>
  <c r="H33" i="7"/>
  <c r="G33" i="7"/>
  <c r="F33" i="7"/>
  <c r="E33" i="7"/>
  <c r="H17" i="7"/>
  <c r="G17" i="7"/>
  <c r="F17" i="7"/>
  <c r="E17" i="7"/>
  <c r="H65" i="6"/>
  <c r="G65" i="6"/>
  <c r="F65" i="6"/>
  <c r="E65" i="6"/>
  <c r="H49" i="6"/>
  <c r="G49" i="6"/>
  <c r="F49" i="6"/>
  <c r="E49" i="6"/>
  <c r="H33" i="6"/>
  <c r="G33" i="6"/>
  <c r="F33" i="6"/>
  <c r="E33" i="6"/>
  <c r="H17" i="6"/>
  <c r="G17" i="6"/>
  <c r="F17" i="6"/>
  <c r="E17" i="6"/>
  <c r="G83" i="5"/>
  <c r="E83" i="5"/>
  <c r="H67" i="5"/>
  <c r="G67" i="5"/>
  <c r="F67" i="5"/>
  <c r="E67" i="5"/>
  <c r="H17" i="5"/>
  <c r="G17" i="5"/>
  <c r="F17" i="5"/>
  <c r="E17" i="5"/>
  <c r="H33" i="4"/>
  <c r="G33" i="4"/>
  <c r="F33" i="4"/>
  <c r="E33" i="4"/>
  <c r="H17" i="4"/>
  <c r="G17" i="4"/>
  <c r="F17" i="4"/>
  <c r="E17" i="4"/>
  <c r="H17" i="3"/>
  <c r="G17" i="3"/>
  <c r="F17" i="3"/>
  <c r="E17" i="3"/>
  <c r="H17" i="24"/>
  <c r="G17" i="24"/>
  <c r="F17" i="24"/>
  <c r="E17" i="24"/>
  <c r="H275" i="24"/>
  <c r="G275" i="24"/>
  <c r="F275" i="24"/>
  <c r="E275" i="24"/>
  <c r="I234" i="24"/>
  <c r="I226" i="24" s="1"/>
  <c r="C230" i="24"/>
  <c r="C231" i="24" s="1"/>
  <c r="C232" i="24" s="1"/>
  <c r="C217" i="24"/>
  <c r="I204" i="24"/>
  <c r="I205" i="24"/>
  <c r="I206" i="24"/>
  <c r="J128" i="24"/>
  <c r="J185" i="24"/>
  <c r="J184" i="24"/>
  <c r="J183" i="24"/>
  <c r="J182" i="24"/>
  <c r="J181" i="24"/>
  <c r="J180" i="24"/>
  <c r="J179" i="24"/>
  <c r="J178" i="24"/>
  <c r="J177" i="24"/>
  <c r="J176" i="24"/>
  <c r="J175" i="24"/>
  <c r="J172" i="24"/>
  <c r="J171" i="24"/>
  <c r="J170" i="24"/>
  <c r="J169" i="24"/>
  <c r="J168" i="24"/>
  <c r="J167" i="24"/>
  <c r="J166" i="24"/>
  <c r="J165" i="24"/>
  <c r="J164" i="24"/>
  <c r="J163" i="24"/>
  <c r="J162" i="24"/>
  <c r="J159" i="24"/>
  <c r="J158" i="24"/>
  <c r="J157" i="24"/>
  <c r="J156" i="24"/>
  <c r="J155" i="24"/>
  <c r="J154" i="24"/>
  <c r="J153" i="24"/>
  <c r="J152" i="24"/>
  <c r="J151" i="24"/>
  <c r="J150" i="24"/>
  <c r="J149" i="24"/>
  <c r="J146" i="24"/>
  <c r="J145" i="24"/>
  <c r="J144" i="24"/>
  <c r="J143" i="24"/>
  <c r="J142" i="24"/>
  <c r="J141" i="24"/>
  <c r="J140" i="24"/>
  <c r="J139" i="24"/>
  <c r="J138" i="24"/>
  <c r="J137" i="24"/>
  <c r="J136" i="24"/>
  <c r="J131" i="24"/>
  <c r="J133" i="24"/>
  <c r="J130" i="24"/>
  <c r="J105" i="24"/>
  <c r="J104" i="24"/>
  <c r="J103" i="24"/>
  <c r="J102" i="24"/>
  <c r="J101" i="24"/>
  <c r="J98" i="24"/>
  <c r="J97" i="24"/>
  <c r="J96" i="24"/>
  <c r="J95" i="24"/>
  <c r="J94" i="24"/>
  <c r="J91" i="24"/>
  <c r="J90" i="24"/>
  <c r="J89" i="24"/>
  <c r="J88" i="24"/>
  <c r="J87" i="24"/>
  <c r="J84" i="24"/>
  <c r="J83" i="24"/>
  <c r="J82" i="24"/>
  <c r="J81" i="24"/>
  <c r="J80" i="24"/>
  <c r="J66" i="24"/>
  <c r="J65" i="24"/>
  <c r="J64" i="24"/>
  <c r="J63" i="24"/>
  <c r="J62" i="24"/>
  <c r="J59" i="24"/>
  <c r="J52" i="24"/>
  <c r="J51" i="24"/>
  <c r="J50" i="24"/>
  <c r="J49" i="24"/>
  <c r="J48" i="24"/>
  <c r="J47" i="24"/>
  <c r="J44" i="24"/>
  <c r="J43" i="24"/>
  <c r="J42" i="24"/>
  <c r="J41" i="24"/>
  <c r="J40" i="24"/>
  <c r="J37" i="24"/>
  <c r="J36" i="24"/>
  <c r="J35" i="24"/>
  <c r="J34" i="24"/>
  <c r="J33" i="24"/>
  <c r="J30" i="24"/>
  <c r="J82" i="2" l="1"/>
  <c r="J123" i="2"/>
  <c r="H54" i="2"/>
  <c r="H56" i="2" s="1"/>
  <c r="G16" i="2"/>
  <c r="J148" i="24"/>
  <c r="J135" i="24"/>
  <c r="J161" i="24"/>
  <c r="J174" i="24"/>
  <c r="J100" i="24"/>
  <c r="J93" i="24"/>
  <c r="J79" i="24"/>
  <c r="J86" i="24"/>
  <c r="J39" i="24"/>
  <c r="J61" i="24"/>
  <c r="J46" i="24"/>
  <c r="J32" i="24"/>
  <c r="K24" i="1" l="1"/>
  <c r="K29" i="1"/>
  <c r="H291" i="24"/>
  <c r="G291" i="24"/>
  <c r="F291" i="24"/>
  <c r="E291" i="24"/>
  <c r="H175" i="11"/>
  <c r="H174" i="11"/>
  <c r="H173" i="11"/>
  <c r="H172" i="11"/>
  <c r="H171" i="11"/>
  <c r="H170" i="11"/>
  <c r="H169" i="11"/>
  <c r="H166" i="11"/>
  <c r="H165" i="11"/>
  <c r="H164" i="11"/>
  <c r="H163" i="11"/>
  <c r="H162" i="11"/>
  <c r="H161" i="11"/>
  <c r="H160" i="11"/>
  <c r="H157" i="11"/>
  <c r="H156" i="11"/>
  <c r="H155" i="11"/>
  <c r="H154" i="11"/>
  <c r="H153" i="11"/>
  <c r="H152" i="11"/>
  <c r="H151" i="11"/>
  <c r="H105" i="11"/>
  <c r="H100" i="11"/>
  <c r="H95" i="11"/>
  <c r="H64" i="11"/>
  <c r="H71" i="11"/>
  <c r="H72" i="11"/>
  <c r="H75" i="11"/>
  <c r="H76" i="11"/>
  <c r="H67" i="11"/>
  <c r="H55" i="11"/>
  <c r="H59" i="11"/>
  <c r="H60" i="11"/>
  <c r="H61" i="11"/>
  <c r="H62" i="11"/>
  <c r="H63" i="11"/>
  <c r="H65" i="11"/>
  <c r="H66" i="11"/>
  <c r="H47" i="11"/>
  <c r="H48" i="11"/>
  <c r="H49" i="11"/>
  <c r="H50" i="11"/>
  <c r="H51" i="11"/>
  <c r="H20" i="11"/>
  <c r="H9" i="11"/>
  <c r="H36" i="11"/>
  <c r="H34" i="11"/>
  <c r="H13" i="11"/>
  <c r="F43" i="16"/>
  <c r="F46" i="16"/>
  <c r="H67" i="18"/>
  <c r="H74" i="18"/>
  <c r="H73" i="18"/>
  <c r="H63" i="18"/>
  <c r="H56" i="18"/>
  <c r="H64" i="7"/>
  <c r="G64" i="7"/>
  <c r="F64" i="7"/>
  <c r="G151" i="7"/>
  <c r="G152" i="7"/>
  <c r="G153" i="7"/>
  <c r="G154" i="7"/>
  <c r="G155" i="7"/>
  <c r="G156" i="7"/>
  <c r="G150" i="7"/>
  <c r="G149" i="7"/>
  <c r="G148" i="7"/>
  <c r="G160" i="7"/>
  <c r="G145" i="7"/>
  <c r="G146" i="7"/>
  <c r="G144" i="7"/>
  <c r="G114" i="7"/>
  <c r="G108" i="7"/>
  <c r="G107" i="7"/>
  <c r="G105" i="7"/>
  <c r="G113" i="5"/>
  <c r="G112" i="5"/>
  <c r="G111" i="5"/>
  <c r="G114" i="5"/>
  <c r="G110" i="5"/>
  <c r="G108" i="5"/>
  <c r="F90" i="5"/>
  <c r="F91" i="5" s="1"/>
  <c r="F87" i="5"/>
  <c r="F86" i="5"/>
  <c r="G37" i="5"/>
  <c r="L167" i="1"/>
  <c r="C158" i="1"/>
  <c r="B127" i="21"/>
  <c r="B128" i="21" s="1"/>
  <c r="G93" i="21"/>
  <c r="H242" i="11"/>
  <c r="G242" i="11"/>
  <c r="F242" i="11"/>
  <c r="E242" i="11"/>
  <c r="H134" i="9"/>
  <c r="G134" i="9"/>
  <c r="F134" i="9"/>
  <c r="E134" i="9"/>
  <c r="C159" i="1"/>
  <c r="C157" i="1"/>
  <c r="C156" i="1"/>
  <c r="K142" i="1"/>
  <c r="K69" i="1"/>
  <c r="K66" i="1"/>
  <c r="K18" i="1"/>
  <c r="K19" i="1"/>
  <c r="K20" i="1"/>
  <c r="K21" i="1"/>
  <c r="K22" i="1"/>
  <c r="K23" i="1"/>
  <c r="K25" i="1"/>
  <c r="K26" i="1"/>
  <c r="K27" i="1"/>
  <c r="K28" i="1"/>
  <c r="K32" i="1"/>
  <c r="K33" i="1"/>
  <c r="K17" i="1"/>
  <c r="H168" i="11" l="1"/>
  <c r="H159" i="11"/>
  <c r="H150" i="11"/>
  <c r="F88" i="5"/>
  <c r="F96" i="5" s="1"/>
  <c r="B129" i="21"/>
  <c r="F94" i="5"/>
  <c r="K54" i="1"/>
  <c r="H148" i="11" l="1"/>
  <c r="C77" i="21"/>
  <c r="D81" i="21" s="1"/>
  <c r="M8" i="1" l="1"/>
  <c r="L157" i="1"/>
  <c r="L158" i="1"/>
  <c r="L160" i="1"/>
  <c r="L161" i="1"/>
  <c r="L162" i="1"/>
  <c r="L156" i="1"/>
  <c r="K157" i="1"/>
  <c r="K158" i="1"/>
  <c r="K159" i="1"/>
  <c r="K160" i="1"/>
  <c r="K161" i="1"/>
  <c r="K162" i="1"/>
  <c r="K163" i="1"/>
  <c r="K156" i="1"/>
  <c r="K150" i="1"/>
  <c r="K149" i="1"/>
  <c r="L86" i="1" l="1"/>
  <c r="L92" i="1"/>
  <c r="L134" i="1"/>
  <c r="L60" i="1"/>
  <c r="L140" i="1"/>
  <c r="L29" i="1"/>
  <c r="L24" i="1"/>
  <c r="L149" i="1"/>
  <c r="L150" i="1"/>
  <c r="L69" i="1"/>
  <c r="L22" i="1"/>
  <c r="L27" i="1"/>
  <c r="L20" i="1"/>
  <c r="L66" i="1"/>
  <c r="L19" i="1"/>
  <c r="L17" i="1"/>
  <c r="L142" i="1"/>
  <c r="L28" i="1"/>
  <c r="L32" i="1"/>
  <c r="L18" i="1"/>
  <c r="L23" i="1"/>
  <c r="L33" i="1"/>
  <c r="L26" i="1"/>
  <c r="L21" i="1"/>
  <c r="L25" i="1"/>
  <c r="L54" i="1"/>
  <c r="F151" i="1"/>
  <c r="M13" i="1"/>
  <c r="K136" i="1"/>
  <c r="K143" i="1"/>
  <c r="K141" i="1"/>
  <c r="K144" i="1"/>
  <c r="K131" i="1"/>
  <c r="K145" i="1"/>
  <c r="K135" i="1"/>
  <c r="K138" i="1"/>
  <c r="K137" i="1"/>
  <c r="K130" i="1"/>
  <c r="K132" i="1"/>
  <c r="K101" i="1"/>
  <c r="K123" i="1"/>
  <c r="K109" i="1"/>
  <c r="K114" i="1"/>
  <c r="K102" i="1"/>
  <c r="K112" i="1"/>
  <c r="K111" i="1"/>
  <c r="K103" i="1"/>
  <c r="K110" i="1"/>
  <c r="L159" i="1"/>
  <c r="K96" i="1"/>
  <c r="K35" i="1"/>
  <c r="K94" i="1"/>
  <c r="K91" i="1"/>
  <c r="K90" i="1"/>
  <c r="K98" i="1"/>
  <c r="K95" i="1"/>
  <c r="K93" i="1"/>
  <c r="K97" i="1"/>
  <c r="K68" i="1"/>
  <c r="K84" i="1"/>
  <c r="K87" i="1"/>
  <c r="K72" i="1"/>
  <c r="K81" i="1"/>
  <c r="K85" i="1"/>
  <c r="K51" i="1"/>
  <c r="K82" i="1"/>
  <c r="K78" i="1"/>
  <c r="K80" i="1"/>
  <c r="K67" i="1"/>
  <c r="K83" i="1"/>
  <c r="K52" i="1"/>
  <c r="K50" i="1"/>
  <c r="K79" i="1"/>
  <c r="K71" i="1"/>
  <c r="K70" i="1"/>
  <c r="K117" i="1"/>
  <c r="K73" i="1"/>
  <c r="K89" i="1"/>
  <c r="K126" i="1"/>
  <c r="K59" i="1"/>
  <c r="K127" i="1"/>
  <c r="K116" i="1"/>
  <c r="K122" i="1"/>
  <c r="K125" i="1"/>
  <c r="K129" i="1"/>
  <c r="K100" i="1"/>
  <c r="K106" i="1"/>
  <c r="K45" i="1"/>
  <c r="K56" i="1"/>
  <c r="K37" i="1"/>
  <c r="K57" i="1"/>
  <c r="K77" i="1"/>
  <c r="K40" i="1"/>
  <c r="K49" i="1"/>
  <c r="K58" i="1"/>
  <c r="K41" i="1"/>
  <c r="K38" i="1"/>
  <c r="K44" i="1"/>
  <c r="K47" i="1"/>
  <c r="K75" i="1"/>
  <c r="K46" i="1"/>
  <c r="K120" i="1"/>
  <c r="K119" i="1"/>
  <c r="K64" i="1"/>
  <c r="K62" i="1"/>
  <c r="K105" i="1"/>
  <c r="K124" i="1"/>
  <c r="K61" i="1"/>
  <c r="K147" i="1"/>
  <c r="K63" i="1"/>
  <c r="K107" i="1"/>
  <c r="K53" i="1"/>
  <c r="M86" i="1" l="1"/>
  <c r="M92" i="1"/>
  <c r="M134" i="1"/>
  <c r="M60" i="1"/>
  <c r="M140" i="1"/>
  <c r="M29" i="1"/>
  <c r="M24" i="1"/>
  <c r="M87" i="1"/>
  <c r="L87" i="1"/>
  <c r="L82" i="1"/>
  <c r="M82" i="1"/>
  <c r="M63" i="1"/>
  <c r="L63" i="1"/>
  <c r="M75" i="1"/>
  <c r="L75" i="1"/>
  <c r="L56" i="1"/>
  <c r="M56" i="1"/>
  <c r="M73" i="1"/>
  <c r="L73" i="1"/>
  <c r="L51" i="1"/>
  <c r="M51" i="1"/>
  <c r="L91" i="1"/>
  <c r="M91" i="1"/>
  <c r="L123" i="1"/>
  <c r="M123" i="1"/>
  <c r="L141" i="1"/>
  <c r="M141" i="1"/>
  <c r="L41" i="1"/>
  <c r="M41" i="1"/>
  <c r="L107" i="1"/>
  <c r="M107" i="1"/>
  <c r="M37" i="1"/>
  <c r="L37" i="1"/>
  <c r="L90" i="1"/>
  <c r="M90" i="1"/>
  <c r="L109" i="1"/>
  <c r="M109" i="1"/>
  <c r="L147" i="1"/>
  <c r="M147" i="1"/>
  <c r="L47" i="1"/>
  <c r="M47" i="1"/>
  <c r="L45" i="1"/>
  <c r="M45" i="1"/>
  <c r="L117" i="1"/>
  <c r="M117" i="1"/>
  <c r="L85" i="1"/>
  <c r="M85" i="1"/>
  <c r="L94" i="1"/>
  <c r="M94" i="1"/>
  <c r="M101" i="1"/>
  <c r="L101" i="1"/>
  <c r="L143" i="1"/>
  <c r="M143" i="1"/>
  <c r="L79" i="1"/>
  <c r="M79" i="1"/>
  <c r="L46" i="1"/>
  <c r="M46" i="1"/>
  <c r="M61" i="1"/>
  <c r="L61" i="1"/>
  <c r="L44" i="1"/>
  <c r="M44" i="1"/>
  <c r="L106" i="1"/>
  <c r="M106" i="1"/>
  <c r="L70" i="1"/>
  <c r="M70" i="1"/>
  <c r="L81" i="1"/>
  <c r="M81" i="1"/>
  <c r="K34" i="1"/>
  <c r="L35" i="1"/>
  <c r="M35" i="1"/>
  <c r="L132" i="1"/>
  <c r="M132" i="1"/>
  <c r="M136" i="1"/>
  <c r="L136" i="1"/>
  <c r="M89" i="1"/>
  <c r="L89" i="1"/>
  <c r="L144" i="1"/>
  <c r="M144" i="1"/>
  <c r="M124" i="1"/>
  <c r="L124" i="1"/>
  <c r="M38" i="1"/>
  <c r="L38" i="1"/>
  <c r="M100" i="1"/>
  <c r="L100" i="1"/>
  <c r="L71" i="1"/>
  <c r="M71" i="1"/>
  <c r="L72" i="1"/>
  <c r="M72" i="1"/>
  <c r="L96" i="1"/>
  <c r="M96" i="1"/>
  <c r="L130" i="1"/>
  <c r="M130" i="1"/>
  <c r="M28" i="1"/>
  <c r="M22" i="1"/>
  <c r="M66" i="1"/>
  <c r="M69" i="1"/>
  <c r="M142" i="1"/>
  <c r="M25" i="1"/>
  <c r="M17" i="1"/>
  <c r="M32" i="1"/>
  <c r="M27" i="1"/>
  <c r="M26" i="1"/>
  <c r="M33" i="1"/>
  <c r="M18" i="1"/>
  <c r="M19" i="1"/>
  <c r="M21" i="1"/>
  <c r="M20" i="1"/>
  <c r="M23" i="1"/>
  <c r="M54" i="1"/>
  <c r="M50" i="1"/>
  <c r="L50" i="1"/>
  <c r="L58" i="1"/>
  <c r="M58" i="1"/>
  <c r="L122" i="1"/>
  <c r="M122" i="1"/>
  <c r="L52" i="1"/>
  <c r="M52" i="1"/>
  <c r="L68" i="1"/>
  <c r="M68" i="1"/>
  <c r="L103" i="1"/>
  <c r="M103" i="1"/>
  <c r="L138" i="1"/>
  <c r="M138" i="1"/>
  <c r="L129" i="1"/>
  <c r="M129" i="1"/>
  <c r="M62" i="1"/>
  <c r="L62" i="1"/>
  <c r="M49" i="1"/>
  <c r="L49" i="1"/>
  <c r="L116" i="1"/>
  <c r="M116" i="1"/>
  <c r="L83" i="1"/>
  <c r="M83" i="1"/>
  <c r="L97" i="1"/>
  <c r="M97" i="1"/>
  <c r="L111" i="1"/>
  <c r="M111" i="1"/>
  <c r="L135" i="1"/>
  <c r="M135" i="1"/>
  <c r="M125" i="1"/>
  <c r="L125" i="1"/>
  <c r="L110" i="1"/>
  <c r="M110" i="1"/>
  <c r="L105" i="1"/>
  <c r="M105" i="1"/>
  <c r="L64" i="1"/>
  <c r="M64" i="1"/>
  <c r="L40" i="1"/>
  <c r="M40" i="1"/>
  <c r="L127" i="1"/>
  <c r="M127" i="1"/>
  <c r="L67" i="1"/>
  <c r="M67" i="1"/>
  <c r="L93" i="1"/>
  <c r="M93" i="1"/>
  <c r="M112" i="1"/>
  <c r="L112" i="1"/>
  <c r="M145" i="1"/>
  <c r="L145" i="1"/>
  <c r="M150" i="1"/>
  <c r="L84" i="1"/>
  <c r="M84" i="1"/>
  <c r="M137" i="1"/>
  <c r="L137" i="1"/>
  <c r="L119" i="1"/>
  <c r="M119" i="1"/>
  <c r="L77" i="1"/>
  <c r="M77" i="1"/>
  <c r="L59" i="1"/>
  <c r="M59" i="1"/>
  <c r="L80" i="1"/>
  <c r="M80" i="1"/>
  <c r="L95" i="1"/>
  <c r="M95" i="1"/>
  <c r="M102" i="1"/>
  <c r="L102" i="1"/>
  <c r="L131" i="1"/>
  <c r="M131" i="1"/>
  <c r="L53" i="1"/>
  <c r="M53" i="1"/>
  <c r="L120" i="1"/>
  <c r="M120" i="1"/>
  <c r="L57" i="1"/>
  <c r="M57" i="1"/>
  <c r="M126" i="1"/>
  <c r="L126" i="1"/>
  <c r="L78" i="1"/>
  <c r="M78" i="1"/>
  <c r="L98" i="1"/>
  <c r="M98" i="1"/>
  <c r="K113" i="1"/>
  <c r="M114" i="1"/>
  <c r="L114" i="1"/>
  <c r="M149" i="1"/>
  <c r="K48" i="1"/>
  <c r="K108" i="1"/>
  <c r="K88" i="1"/>
  <c r="L163" i="1"/>
  <c r="L108" i="1" l="1"/>
  <c r="M108" i="1"/>
  <c r="M48" i="1"/>
  <c r="L48" i="1"/>
  <c r="L34" i="1"/>
  <c r="M34" i="1"/>
  <c r="M113" i="1"/>
  <c r="L113" i="1"/>
  <c r="M88" i="1"/>
  <c r="L88" i="1"/>
  <c r="F278" i="21"/>
  <c r="G278" i="21" s="1"/>
  <c r="H146" i="21"/>
  <c r="H142" i="21"/>
  <c r="H141" i="21"/>
  <c r="H140" i="21"/>
  <c r="H139" i="21"/>
  <c r="H138" i="21"/>
  <c r="H137" i="21"/>
  <c r="H136" i="21"/>
  <c r="H135" i="21"/>
  <c r="H134" i="21"/>
  <c r="G102" i="21"/>
  <c r="G101" i="21"/>
  <c r="G100" i="21"/>
  <c r="G99" i="21"/>
  <c r="G96" i="21"/>
  <c r="G95" i="21"/>
  <c r="G94" i="21"/>
  <c r="G97" i="21"/>
  <c r="G92" i="21"/>
  <c r="G98" i="21"/>
  <c r="G91" i="21"/>
  <c r="G88" i="21"/>
  <c r="G87" i="21"/>
  <c r="G90" i="21"/>
  <c r="G89" i="21"/>
  <c r="G86" i="21"/>
  <c r="G83" i="21"/>
  <c r="G82" i="21"/>
  <c r="G81" i="21"/>
  <c r="G80" i="21"/>
  <c r="H75" i="18"/>
  <c r="H72" i="18"/>
  <c r="H71" i="18"/>
  <c r="H70" i="18"/>
  <c r="H66" i="18"/>
  <c r="H65" i="18"/>
  <c r="H64" i="18"/>
  <c r="H62" i="18"/>
  <c r="H61" i="18"/>
  <c r="H58" i="18"/>
  <c r="H57" i="18"/>
  <c r="H55" i="18"/>
  <c r="H52" i="18"/>
  <c r="H51" i="18"/>
  <c r="H50" i="18"/>
  <c r="H49" i="18"/>
  <c r="H48" i="18"/>
  <c r="H47" i="18"/>
  <c r="H46" i="18"/>
  <c r="H45" i="18"/>
  <c r="H44" i="18"/>
  <c r="H43" i="18"/>
  <c r="H42" i="18"/>
  <c r="H41" i="18"/>
  <c r="H40" i="18"/>
  <c r="F41" i="16"/>
  <c r="F40" i="16"/>
  <c r="F45" i="16"/>
  <c r="F44" i="16"/>
  <c r="F42" i="16"/>
  <c r="F39" i="16"/>
  <c r="G279" i="21" l="1"/>
  <c r="G281" i="21"/>
  <c r="F118" i="16"/>
  <c r="H143" i="21"/>
  <c r="G103" i="21"/>
  <c r="H76" i="18"/>
  <c r="K139" i="1" l="1"/>
  <c r="H78" i="18"/>
  <c r="H79" i="18" s="1"/>
  <c r="H104" i="11"/>
  <c r="H103" i="11"/>
  <c r="H102" i="11"/>
  <c r="H99" i="11"/>
  <c r="H98" i="11"/>
  <c r="H97" i="11"/>
  <c r="H94" i="11"/>
  <c r="H93" i="11"/>
  <c r="H92" i="11"/>
  <c r="H90" i="11"/>
  <c r="H89" i="11"/>
  <c r="H88" i="11"/>
  <c r="H87" i="11"/>
  <c r="H85" i="11"/>
  <c r="H84" i="11"/>
  <c r="H74" i="11"/>
  <c r="H73" i="11"/>
  <c r="H70" i="11"/>
  <c r="H58" i="11"/>
  <c r="H57" i="11"/>
  <c r="H56" i="11"/>
  <c r="H54" i="11"/>
  <c r="H46" i="11"/>
  <c r="H45" i="11"/>
  <c r="H32" i="11"/>
  <c r="H30" i="11"/>
  <c r="H28" i="11"/>
  <c r="H26" i="11"/>
  <c r="H24" i="11"/>
  <c r="H22" i="11"/>
  <c r="H19" i="11"/>
  <c r="H17" i="11"/>
  <c r="H15" i="11"/>
  <c r="H11" i="11"/>
  <c r="H8" i="11"/>
  <c r="H6" i="11"/>
  <c r="H258" i="24"/>
  <c r="H257" i="24"/>
  <c r="H256" i="24"/>
  <c r="F255" i="24"/>
  <c r="H255" i="24" s="1"/>
  <c r="C243" i="24"/>
  <c r="C244" i="24" s="1"/>
  <c r="I222" i="24"/>
  <c r="I221" i="24"/>
  <c r="C218" i="24"/>
  <c r="I203" i="24"/>
  <c r="I202" i="24"/>
  <c r="I201" i="24"/>
  <c r="I200" i="24"/>
  <c r="I199" i="24"/>
  <c r="C193" i="24"/>
  <c r="J132" i="24"/>
  <c r="J129" i="24"/>
  <c r="J127" i="24"/>
  <c r="J126" i="24"/>
  <c r="J125" i="24"/>
  <c r="J124" i="24"/>
  <c r="J123" i="24"/>
  <c r="J122" i="24"/>
  <c r="J115" i="24"/>
  <c r="J114" i="24"/>
  <c r="J113" i="24"/>
  <c r="J112" i="24"/>
  <c r="J77" i="24"/>
  <c r="J76" i="24"/>
  <c r="J75" i="24"/>
  <c r="J74" i="24"/>
  <c r="J73" i="24"/>
  <c r="J58" i="24"/>
  <c r="J57" i="24"/>
  <c r="J56" i="24"/>
  <c r="J55" i="24"/>
  <c r="J29" i="24"/>
  <c r="J28" i="24"/>
  <c r="J27" i="24"/>
  <c r="J26" i="24"/>
  <c r="G159" i="7"/>
  <c r="G142" i="7"/>
  <c r="G141" i="7"/>
  <c r="G139" i="7"/>
  <c r="G137" i="7"/>
  <c r="G136" i="7"/>
  <c r="G135" i="7"/>
  <c r="G134" i="7"/>
  <c r="G133" i="7"/>
  <c r="G132" i="7"/>
  <c r="G131" i="7"/>
  <c r="G130" i="7"/>
  <c r="G115" i="7"/>
  <c r="G112" i="7"/>
  <c r="G111" i="7"/>
  <c r="G110" i="7"/>
  <c r="G109" i="7"/>
  <c r="G106" i="7"/>
  <c r="G104" i="7"/>
  <c r="G124" i="5"/>
  <c r="G122" i="5"/>
  <c r="G121" i="5"/>
  <c r="G120" i="5"/>
  <c r="G119" i="5"/>
  <c r="G118" i="5"/>
  <c r="G117" i="5"/>
  <c r="G123" i="5"/>
  <c r="G116" i="5"/>
  <c r="G115" i="5"/>
  <c r="G106" i="5"/>
  <c r="G104" i="5"/>
  <c r="G103" i="5"/>
  <c r="G48" i="5"/>
  <c r="G46" i="5"/>
  <c r="G45" i="5"/>
  <c r="G44" i="5"/>
  <c r="G43" i="5"/>
  <c r="G42" i="5"/>
  <c r="G41" i="5"/>
  <c r="G47" i="5"/>
  <c r="G40" i="5"/>
  <c r="G39" i="5"/>
  <c r="G38" i="5"/>
  <c r="G36" i="5"/>
  <c r="G35" i="5"/>
  <c r="G34" i="5"/>
  <c r="F21" i="5"/>
  <c r="F20" i="5"/>
  <c r="H55" i="4"/>
  <c r="H54" i="4"/>
  <c r="H53" i="4"/>
  <c r="H52" i="4"/>
  <c r="H51" i="4"/>
  <c r="H50" i="4"/>
  <c r="H49" i="4"/>
  <c r="H48" i="4"/>
  <c r="H45" i="4"/>
  <c r="H44" i="4"/>
  <c r="H43" i="4"/>
  <c r="H42" i="4"/>
  <c r="H41" i="4"/>
  <c r="C38" i="4"/>
  <c r="J150" i="2"/>
  <c r="J148" i="2" s="1"/>
  <c r="J144" i="2"/>
  <c r="H31" i="1" s="1"/>
  <c r="J139" i="2"/>
  <c r="J135" i="2"/>
  <c r="I30" i="1" s="1"/>
  <c r="J132" i="2"/>
  <c r="J119" i="2"/>
  <c r="J118" i="2"/>
  <c r="J117" i="2"/>
  <c r="J98" i="2"/>
  <c r="J97" i="2"/>
  <c r="J95" i="2"/>
  <c r="J94" i="2"/>
  <c r="J92" i="2"/>
  <c r="J91" i="2"/>
  <c r="J78" i="2"/>
  <c r="J77" i="2"/>
  <c r="J71" i="2"/>
  <c r="J70" i="2"/>
  <c r="J69" i="2"/>
  <c r="J63" i="2"/>
  <c r="J62" i="2"/>
  <c r="M139" i="1" l="1"/>
  <c r="L139" i="1"/>
  <c r="K30" i="1"/>
  <c r="I151" i="1"/>
  <c r="L170" i="1"/>
  <c r="K31" i="1"/>
  <c r="L169" i="1"/>
  <c r="H151" i="1"/>
  <c r="G161" i="7"/>
  <c r="G162" i="7" s="1"/>
  <c r="G163" i="7" s="1"/>
  <c r="J72" i="24"/>
  <c r="J111" i="24"/>
  <c r="J109" i="24" s="1"/>
  <c r="F152" i="16"/>
  <c r="F153" i="16" s="1"/>
  <c r="I213" i="24"/>
  <c r="J130" i="2"/>
  <c r="J89" i="2"/>
  <c r="J67" i="2"/>
  <c r="I189" i="24"/>
  <c r="J54" i="24"/>
  <c r="J121" i="24"/>
  <c r="J25" i="24"/>
  <c r="H106" i="11"/>
  <c r="H77" i="11"/>
  <c r="H37" i="11"/>
  <c r="H39" i="11" s="1"/>
  <c r="H40" i="11" s="1"/>
  <c r="J75" i="2"/>
  <c r="H56" i="4"/>
  <c r="F22" i="5"/>
  <c r="G125" i="5"/>
  <c r="G126" i="5" s="1"/>
  <c r="G127" i="5" s="1"/>
  <c r="G49" i="5"/>
  <c r="G50" i="5" s="1"/>
  <c r="G51" i="5" s="1"/>
  <c r="C219" i="24"/>
  <c r="C194" i="24"/>
  <c r="C196" i="24" s="1"/>
  <c r="J60" i="2"/>
  <c r="J115" i="2"/>
  <c r="L30" i="1" l="1"/>
  <c r="M30" i="1"/>
  <c r="L31" i="1"/>
  <c r="K16" i="1"/>
  <c r="M31" i="1"/>
  <c r="H77" i="5"/>
  <c r="H83" i="5" s="1"/>
  <c r="F77" i="5"/>
  <c r="F83" i="5" s="1"/>
  <c r="K42" i="1"/>
  <c r="L168" i="1"/>
  <c r="G151" i="1"/>
  <c r="J23" i="24"/>
  <c r="H108" i="11"/>
  <c r="H109" i="11" s="1"/>
  <c r="J119" i="24"/>
  <c r="J70" i="24"/>
  <c r="F23" i="5"/>
  <c r="F24" i="5" s="1"/>
  <c r="F27" i="5" s="1"/>
  <c r="K148" i="1"/>
  <c r="K146" i="1"/>
  <c r="K128" i="1"/>
  <c r="K121" i="1"/>
  <c r="K104" i="1"/>
  <c r="K99" i="1"/>
  <c r="K74" i="1"/>
  <c r="K65" i="1"/>
  <c r="K55" i="1"/>
  <c r="K43" i="1"/>
  <c r="K36" i="1"/>
  <c r="M16" i="1" l="1"/>
  <c r="L16" i="1"/>
  <c r="M42" i="1"/>
  <c r="L42" i="1"/>
  <c r="K39" i="1"/>
  <c r="H79" i="11"/>
  <c r="H80" i="11" s="1"/>
  <c r="H111" i="11" s="1"/>
  <c r="L128" i="1"/>
  <c r="M128" i="1"/>
  <c r="L146" i="1"/>
  <c r="M146" i="1"/>
  <c r="L148" i="1"/>
  <c r="M148" i="1"/>
  <c r="L65" i="1"/>
  <c r="M65" i="1"/>
  <c r="M74" i="1"/>
  <c r="L74" i="1"/>
  <c r="L43" i="1"/>
  <c r="M43" i="1"/>
  <c r="L99" i="1"/>
  <c r="M99" i="1"/>
  <c r="M36" i="1"/>
  <c r="L36" i="1"/>
  <c r="L55" i="1"/>
  <c r="M55" i="1"/>
  <c r="L104" i="1"/>
  <c r="M104" i="1"/>
  <c r="L121" i="1"/>
  <c r="M121" i="1"/>
  <c r="F120" i="16"/>
  <c r="F121" i="16" s="1"/>
  <c r="E118" i="1" s="1"/>
  <c r="K118" i="1" l="1"/>
  <c r="E151" i="1"/>
  <c r="L166" i="1"/>
  <c r="L171" i="1" s="1"/>
  <c r="L173" i="1" s="1"/>
  <c r="L174" i="1" s="1"/>
  <c r="K151" i="1" s="1"/>
  <c r="L39" i="1"/>
  <c r="M39" i="1"/>
  <c r="M151" i="1" l="1"/>
  <c r="L151" i="1"/>
  <c r="M118" i="1"/>
  <c r="L118" i="1"/>
  <c r="K115" i="1"/>
  <c r="M115" i="1" l="1"/>
  <c r="L115" i="1"/>
</calcChain>
</file>

<file path=xl/sharedStrings.xml><?xml version="1.0" encoding="utf-8"?>
<sst xmlns="http://schemas.openxmlformats.org/spreadsheetml/2006/main" count="2653" uniqueCount="973">
  <si>
    <t>PROJECT COST SUMMARY</t>
  </si>
  <si>
    <t>LOCATION</t>
  </si>
  <si>
    <t>DATE</t>
  </si>
  <si>
    <t>LOT #</t>
  </si>
  <si>
    <t>ZONING</t>
  </si>
  <si>
    <t>LOWER LEVEL</t>
  </si>
  <si>
    <t>MAIN LEVEL</t>
  </si>
  <si>
    <t>UPPER LEVEL</t>
  </si>
  <si>
    <t>TOTAL FINISHED SF</t>
  </si>
  <si>
    <t>GARAGE</t>
  </si>
  <si>
    <t>LOWER UNFINISHED</t>
  </si>
  <si>
    <t>TOTAL SF UNDER ROOF</t>
  </si>
  <si>
    <t>PHASE</t>
  </si>
  <si>
    <t>DESCRIPTION</t>
  </si>
  <si>
    <t>ALLOW.</t>
  </si>
  <si>
    <t>LABOR</t>
  </si>
  <si>
    <t>MATERIAL</t>
  </si>
  <si>
    <t>OTHER</t>
  </si>
  <si>
    <t>SUBCONT.</t>
  </si>
  <si>
    <t>DIVISION</t>
  </si>
  <si>
    <t>FINISHED COST/SF</t>
  </si>
  <si>
    <t>UNDER ROOF</t>
  </si>
  <si>
    <t>GENERAL REQUIREMENTS</t>
  </si>
  <si>
    <t>TOTAL</t>
  </si>
  <si>
    <t>01.120</t>
  </si>
  <si>
    <t>Superintendent</t>
  </si>
  <si>
    <t>01.170</t>
  </si>
  <si>
    <t>01.205</t>
  </si>
  <si>
    <t>MUD Fees</t>
  </si>
  <si>
    <t>01.214</t>
  </si>
  <si>
    <t>01.230</t>
  </si>
  <si>
    <t>Builders Risk</t>
  </si>
  <si>
    <t>01.235</t>
  </si>
  <si>
    <t>General Liability</t>
  </si>
  <si>
    <t>01.452</t>
  </si>
  <si>
    <t>Testing/Inspections</t>
  </si>
  <si>
    <t>01.501</t>
  </si>
  <si>
    <t>Temporary Utilities</t>
  </si>
  <si>
    <t>Technology</t>
  </si>
  <si>
    <t>01.540</t>
  </si>
  <si>
    <t>01.560</t>
  </si>
  <si>
    <t>Temporary Barriers/Enclosures/Protection</t>
  </si>
  <si>
    <t>01.740</t>
  </si>
  <si>
    <t>Cleaning &amp; Waste Management (Dumpsters)</t>
  </si>
  <si>
    <t>01.810</t>
  </si>
  <si>
    <t>Warranties</t>
  </si>
  <si>
    <t>01.830</t>
  </si>
  <si>
    <t>Small Tools/Supply/Rent</t>
  </si>
  <si>
    <t>01.840</t>
  </si>
  <si>
    <t>Punchlist</t>
  </si>
  <si>
    <t>EXISTING CONDITIONS</t>
  </si>
  <si>
    <t>CONCRETE</t>
  </si>
  <si>
    <t>03.300</t>
  </si>
  <si>
    <t>Footings/Foundations</t>
  </si>
  <si>
    <t>03.320</t>
  </si>
  <si>
    <t>Interior Concrete Flatwork</t>
  </si>
  <si>
    <t>MASONRY</t>
  </si>
  <si>
    <t>04.220</t>
  </si>
  <si>
    <t>Concrete Unit Masonry (Blockwork)</t>
  </si>
  <si>
    <t>04.430</t>
  </si>
  <si>
    <t>METAL</t>
  </si>
  <si>
    <t>05.120</t>
  </si>
  <si>
    <t>Structural Steel Material</t>
  </si>
  <si>
    <t>05.530</t>
  </si>
  <si>
    <t>05.700</t>
  </si>
  <si>
    <t>Decorative Metal</t>
  </si>
  <si>
    <t>CARPENTRY</t>
  </si>
  <si>
    <t>06.110</t>
  </si>
  <si>
    <t>Wood Framing</t>
  </si>
  <si>
    <t>06.380</t>
  </si>
  <si>
    <t>06.460</t>
  </si>
  <si>
    <t>Countertop Allowance</t>
  </si>
  <si>
    <t>MOISTURE/THERMAL PROT.</t>
  </si>
  <si>
    <t>07.130</t>
  </si>
  <si>
    <t>Waterproofing/Passive Radon/Termite Treatment</t>
  </si>
  <si>
    <t>07.210</t>
  </si>
  <si>
    <t>Insulation</t>
  </si>
  <si>
    <t>07.250</t>
  </si>
  <si>
    <t>07.300</t>
  </si>
  <si>
    <t>07.469</t>
  </si>
  <si>
    <t>Exterior Carsiding</t>
  </si>
  <si>
    <t>07.600</t>
  </si>
  <si>
    <t>Flashing/Brick Ledge</t>
  </si>
  <si>
    <t>07.630</t>
  </si>
  <si>
    <t>Gutters/Downspouts</t>
  </si>
  <si>
    <t>07.920</t>
  </si>
  <si>
    <t>Joint Sealants</t>
  </si>
  <si>
    <t>DOORS &amp; WINDOWS</t>
  </si>
  <si>
    <t>08.140</t>
  </si>
  <si>
    <t>08.385</t>
  </si>
  <si>
    <t>Garage Doors</t>
  </si>
  <si>
    <t>08.500</t>
  </si>
  <si>
    <t>Windows</t>
  </si>
  <si>
    <t>08.817</t>
  </si>
  <si>
    <t>Mirrors/Glass Inserts/Shower Doors</t>
  </si>
  <si>
    <t>FINISHES</t>
  </si>
  <si>
    <t>09.200</t>
  </si>
  <si>
    <t>Drywall</t>
  </si>
  <si>
    <t>Floor Tile</t>
  </si>
  <si>
    <t>Shower/Tub Tile</t>
  </si>
  <si>
    <t>09.640</t>
  </si>
  <si>
    <t>09.657</t>
  </si>
  <si>
    <t>09.672</t>
  </si>
  <si>
    <t>Epoxy Flooring</t>
  </si>
  <si>
    <t>09.680</t>
  </si>
  <si>
    <t>09.720</t>
  </si>
  <si>
    <t>Wall Coverings/Faux Finishing</t>
  </si>
  <si>
    <t>09.910</t>
  </si>
  <si>
    <t>Painting</t>
  </si>
  <si>
    <t>SPECIALTIES</t>
  </si>
  <si>
    <t>10.050</t>
  </si>
  <si>
    <t xml:space="preserve">Finish Hardware Allowance </t>
  </si>
  <si>
    <t>EQUIPMENT</t>
  </si>
  <si>
    <t>11.660</t>
  </si>
  <si>
    <t>FURNISHINGS</t>
  </si>
  <si>
    <t>12.170</t>
  </si>
  <si>
    <t>Art Glass</t>
  </si>
  <si>
    <t>12.200</t>
  </si>
  <si>
    <t>Window Treatments</t>
  </si>
  <si>
    <t>12.250</t>
  </si>
  <si>
    <t>Motorized Shades</t>
  </si>
  <si>
    <t>SPECIAL CONSTRUCTION</t>
  </si>
  <si>
    <t>CONVEYING SYSTEMS</t>
  </si>
  <si>
    <t>22-23</t>
  </si>
  <si>
    <t>PLUMBING/HVAC SYSTEMS</t>
  </si>
  <si>
    <t>22.050</t>
  </si>
  <si>
    <t>Plumbing</t>
  </si>
  <si>
    <t>Water Filtration System</t>
  </si>
  <si>
    <t>22.400</t>
  </si>
  <si>
    <t>23.050</t>
  </si>
  <si>
    <t>HVAC</t>
  </si>
  <si>
    <t>23.400</t>
  </si>
  <si>
    <t>Duct Cleaning</t>
  </si>
  <si>
    <t>26-28</t>
  </si>
  <si>
    <t>ELECTRICAL &amp; LOW VOLTAGE</t>
  </si>
  <si>
    <t>26.050</t>
  </si>
  <si>
    <t>26.570</t>
  </si>
  <si>
    <t>27.410</t>
  </si>
  <si>
    <t>28.070</t>
  </si>
  <si>
    <t>31-32</t>
  </si>
  <si>
    <t>EARTHWORK &amp; EXTERIOR IMPROVEMENTS</t>
  </si>
  <si>
    <t>Site Demolition</t>
  </si>
  <si>
    <t>31.230</t>
  </si>
  <si>
    <t>Excavation/Fill/Grading/Silt Fence</t>
  </si>
  <si>
    <t>31.260</t>
  </si>
  <si>
    <t>Surveying</t>
  </si>
  <si>
    <t>32.130</t>
  </si>
  <si>
    <t>Exterior Concrete Flatwork</t>
  </si>
  <si>
    <t>Landscape Lighting Allowance</t>
  </si>
  <si>
    <t>32.310</t>
  </si>
  <si>
    <t>Retaining Walls Allowance</t>
  </si>
  <si>
    <t>Landscaping Allowance</t>
  </si>
  <si>
    <t>UTILITIES</t>
  </si>
  <si>
    <t>Underground Buried Drainage</t>
  </si>
  <si>
    <t>50.050</t>
  </si>
  <si>
    <t>50.070</t>
  </si>
  <si>
    <t>Arch/Engr Fees (Separate Agreement)</t>
  </si>
  <si>
    <t>McNeil Company Builders</t>
  </si>
  <si>
    <t>PROJECT COST SUMMARY---MARKUP ANALYSIS</t>
  </si>
  <si>
    <t>Project:</t>
  </si>
  <si>
    <t>Location:</t>
  </si>
  <si>
    <t>Date:</t>
  </si>
  <si>
    <t>Lot:</t>
  </si>
  <si>
    <t xml:space="preserve">   </t>
  </si>
  <si>
    <t>MARKUP ADJUSTMENTS</t>
  </si>
  <si>
    <t>MARKUP</t>
  </si>
  <si>
    <t>ACTUAL COST</t>
  </si>
  <si>
    <t>Allowances</t>
  </si>
  <si>
    <t>Labor</t>
  </si>
  <si>
    <t>Material</t>
  </si>
  <si>
    <t>Other</t>
  </si>
  <si>
    <t>Subcontractor</t>
  </si>
  <si>
    <t>BID</t>
  </si>
  <si>
    <t xml:space="preserve"> </t>
  </si>
  <si>
    <t>GENERAL CONDITIONS</t>
  </si>
  <si>
    <t>Equipment</t>
  </si>
  <si>
    <t>TYPE</t>
  </si>
  <si>
    <t>QTY</t>
  </si>
  <si>
    <t>minimal supervision at start 3 wks</t>
  </si>
  <si>
    <t>SUBTOTAL</t>
  </si>
  <si>
    <t>1" Capital Facilities Charge (Impact Fee)</t>
  </si>
  <si>
    <t>Water Tap</t>
  </si>
  <si>
    <t xml:space="preserve">City of Omaha </t>
  </si>
  <si>
    <t>Builders Risk (0.144/100 cost)</t>
  </si>
  <si>
    <t>Misc.</t>
  </si>
  <si>
    <t>Liability (2.77/1000 cost)</t>
  </si>
  <si>
    <t>Bond</t>
  </si>
  <si>
    <t>Soil Testing</t>
  </si>
  <si>
    <t>Call back after excavation for visual inspection</t>
  </si>
  <si>
    <t>Temp Power Service</t>
  </si>
  <si>
    <t>/MONTH</t>
  </si>
  <si>
    <t>Temp Heat for Interior</t>
  </si>
  <si>
    <t>Temp Heat for Exterior</t>
  </si>
  <si>
    <t>Eagle Services</t>
  </si>
  <si>
    <t>Temporary Barries/Enclosures</t>
  </si>
  <si>
    <t>EA</t>
  </si>
  <si>
    <t>Subcontract</t>
  </si>
  <si>
    <t>Cleaning &amp; Waste Management</t>
  </si>
  <si>
    <t>3 hrs/week</t>
  </si>
  <si>
    <t>Final Clean</t>
  </si>
  <si>
    <t>Dumpsters</t>
  </si>
  <si>
    <t>Excludes drywall in phase</t>
  </si>
  <si>
    <t>S2</t>
  </si>
  <si>
    <t>Warranty Historical</t>
  </si>
  <si>
    <t>Own</t>
  </si>
  <si>
    <t>McNeil</t>
  </si>
  <si>
    <t>/TOTAL/COST</t>
  </si>
  <si>
    <t>/JOB</t>
  </si>
  <si>
    <t>02.010</t>
  </si>
  <si>
    <t>Demolition</t>
  </si>
  <si>
    <t>sf</t>
  </si>
  <si>
    <t>Poly (LL &amp; GARAGE SLAB SF x 1.15 = sf)</t>
  </si>
  <si>
    <t>SF</t>
  </si>
  <si>
    <t>Lower Level Slab Granular (LL SF x .33ft x 1.25 / 18 =  tons)</t>
  </si>
  <si>
    <t>TON</t>
  </si>
  <si>
    <t>Additive (Xypex for water impermeable)</t>
  </si>
  <si>
    <t>BOX</t>
  </si>
  <si>
    <t>Expansion Joints at Walls</t>
  </si>
  <si>
    <t>ls</t>
  </si>
  <si>
    <t>SUBCONTRACTOR</t>
  </si>
  <si>
    <t>Poly install</t>
  </si>
  <si>
    <t>Step Down (form charge)</t>
  </si>
  <si>
    <t>LF</t>
  </si>
  <si>
    <t>Garage Slab</t>
  </si>
  <si>
    <t>Saw Cut slabs</t>
  </si>
  <si>
    <t>Grading</t>
  </si>
  <si>
    <t>Pump charge</t>
  </si>
  <si>
    <t>Cure &amp; Seal</t>
  </si>
  <si>
    <t>04.210</t>
  </si>
  <si>
    <t>brick ea</t>
  </si>
  <si>
    <t>RAW QTY BRICK</t>
  </si>
  <si>
    <t>Qty of Full Cubes</t>
  </si>
  <si>
    <t>brick/cube</t>
  </si>
  <si>
    <t>total cubes</t>
  </si>
  <si>
    <t>premix mortar - 35-40 brick/bag on modular / 30-32 brick per bag oversize</t>
  </si>
  <si>
    <t>Brick (solids)</t>
  </si>
  <si>
    <t>Masonry Cement</t>
  </si>
  <si>
    <t>7 bags/M</t>
  </si>
  <si>
    <t>Portland Cement</t>
  </si>
  <si>
    <t>1 bag/5 of masonry</t>
  </si>
  <si>
    <t>Sand</t>
  </si>
  <si>
    <t>3 to 1 by weight</t>
  </si>
  <si>
    <t>Pallet charge</t>
  </si>
  <si>
    <t>Weep Holes</t>
  </si>
  <si>
    <t>Nervastral</t>
  </si>
  <si>
    <t>SureKlean #600 detergent</t>
  </si>
  <si>
    <t>600sf/gallon</t>
  </si>
  <si>
    <t>Ties</t>
  </si>
  <si>
    <t>1" Mortar Net</t>
  </si>
  <si>
    <t>Misc. Tools</t>
  </si>
  <si>
    <t>freight/delivery</t>
  </si>
  <si>
    <t>7% TAX</t>
  </si>
  <si>
    <t>Concrete Masonry Units (Blockwork)</t>
  </si>
  <si>
    <t>05.528</t>
  </si>
  <si>
    <t>Strucutural Steel - Material</t>
  </si>
  <si>
    <t>Exterior Deck Railing</t>
  </si>
  <si>
    <t>06.150</t>
  </si>
  <si>
    <t>Wood Decks</t>
  </si>
  <si>
    <t>Cabinetry</t>
  </si>
  <si>
    <t>06.442</t>
  </si>
  <si>
    <t>Exterior Brackets/Timbers</t>
  </si>
  <si>
    <t>Wood Interior Trim</t>
  </si>
  <si>
    <t>Main Level</t>
  </si>
  <si>
    <t>Location</t>
  </si>
  <si>
    <t>ALLOWANCE</t>
  </si>
  <si>
    <t>*MATERIAL</t>
  </si>
  <si>
    <t>Lower Level</t>
  </si>
  <si>
    <t>Upper Level</t>
  </si>
  <si>
    <t>SPECIES</t>
  </si>
  <si>
    <t>UNIT PRICE</t>
  </si>
  <si>
    <t>NOTES</t>
  </si>
  <si>
    <t>Tooling/Setup Charge</t>
  </si>
  <si>
    <t>CASING DETAILS</t>
  </si>
  <si>
    <t>1 1/2" bn</t>
  </si>
  <si>
    <t>1 x 6 S4S (for jamb)</t>
  </si>
  <si>
    <t>stop</t>
  </si>
  <si>
    <t>glass mullion (to match door profile)</t>
  </si>
  <si>
    <t>backband (for front door)</t>
  </si>
  <si>
    <t>Mullcenter (double door)</t>
  </si>
  <si>
    <t>1 x 4 S4S window stools</t>
  </si>
  <si>
    <t>set up/freight for glass mullions</t>
  </si>
  <si>
    <t>6" CROWN</t>
  </si>
  <si>
    <t>Glue, shims, fasteners, blades</t>
  </si>
  <si>
    <t>MOISTURE/THERMAL PROTECTION</t>
  </si>
  <si>
    <t>Stucco System</t>
  </si>
  <si>
    <t>Siding</t>
  </si>
  <si>
    <t>Flashing/Brickledge</t>
  </si>
  <si>
    <t>OPENINGS</t>
  </si>
  <si>
    <t>Interior Wood Doors</t>
  </si>
  <si>
    <t>08.164</t>
  </si>
  <si>
    <t>08.178</t>
  </si>
  <si>
    <t>Front Door</t>
  </si>
  <si>
    <t>08.184</t>
  </si>
  <si>
    <t>Pet Door</t>
  </si>
  <si>
    <t>08.600</t>
  </si>
  <si>
    <t>Install</t>
  </si>
  <si>
    <t>Tile Backsplash</t>
  </si>
  <si>
    <t>Wall Tile/Columns</t>
  </si>
  <si>
    <t>Tile Material</t>
  </si>
  <si>
    <t>Labor/Setting Materials</t>
  </si>
  <si>
    <t>Delivery</t>
  </si>
  <si>
    <t>Sealer</t>
  </si>
  <si>
    <t>Self Leveling</t>
  </si>
  <si>
    <t>Anti-fracture Membrane</t>
  </si>
  <si>
    <t>Field Tile</t>
  </si>
  <si>
    <t>Deco</t>
  </si>
  <si>
    <t>Sealer / Caulk</t>
  </si>
  <si>
    <t>Deco Tile</t>
  </si>
  <si>
    <t>Ceiling Tile</t>
  </si>
  <si>
    <t>Bullnose</t>
  </si>
  <si>
    <t>Sealer/Caulk</t>
  </si>
  <si>
    <t>Prefin. wood materials (range from $5.50-$12)</t>
  </si>
  <si>
    <t>Installation Labor</t>
  </si>
  <si>
    <t>Wood Vents (Flush Mount)</t>
  </si>
  <si>
    <t>Miscellanous Underlayment/Floor Prep</t>
  </si>
  <si>
    <t>NOTES:</t>
  </si>
  <si>
    <t>per Timberland - use $10/sf allowance for prefinished wood</t>
  </si>
  <si>
    <t>AREAS</t>
  </si>
  <si>
    <t>Carpet Tile/Rubber Flooring Material</t>
  </si>
  <si>
    <t>Stairs (x2 for risers)</t>
  </si>
  <si>
    <t>SY</t>
  </si>
  <si>
    <t>ALLOWANCE BREAKDOWN</t>
  </si>
  <si>
    <t>PER SY</t>
  </si>
  <si>
    <t>Material Allowance</t>
  </si>
  <si>
    <t>Carpet Material, Labor, and Pad</t>
  </si>
  <si>
    <t>Walk Off Carpet</t>
  </si>
  <si>
    <t>VCT (furnace room)</t>
  </si>
  <si>
    <t>Additional Labor for Stair</t>
  </si>
  <si>
    <t>10.140</t>
  </si>
  <si>
    <t>10.310</t>
  </si>
  <si>
    <t>Fireplaces</t>
  </si>
  <si>
    <t>10.314</t>
  </si>
  <si>
    <t>Fireplace Facings</t>
  </si>
  <si>
    <t>10.552</t>
  </si>
  <si>
    <t>Mailbox</t>
  </si>
  <si>
    <t>10.562</t>
  </si>
  <si>
    <t>Storage Shelving</t>
  </si>
  <si>
    <t>10.566</t>
  </si>
  <si>
    <t>Wine Cellar Racks/Cooling</t>
  </si>
  <si>
    <t>10.572</t>
  </si>
  <si>
    <t>Closets</t>
  </si>
  <si>
    <t>10.712</t>
  </si>
  <si>
    <t>Exterior Shutters</t>
  </si>
  <si>
    <t>Cabinet Hardware</t>
  </si>
  <si>
    <t>DOORS/DRAWERS</t>
  </si>
  <si>
    <t>GREAT ROOM</t>
  </si>
  <si>
    <t>KITCHEN ISLAND</t>
  </si>
  <si>
    <t xml:space="preserve">KITCHEN  </t>
  </si>
  <si>
    <t>LAUNDRY</t>
  </si>
  <si>
    <t>BATHROOM</t>
  </si>
  <si>
    <t>BAR</t>
  </si>
  <si>
    <t>Door Hardware</t>
  </si>
  <si>
    <t>UNIT COST</t>
  </si>
  <si>
    <t>DOOR LEVERS (PASSAGE/PRIVACY)</t>
  </si>
  <si>
    <t>DUMMIES</t>
  </si>
  <si>
    <t>FRONT DOOR HARDWARE</t>
  </si>
  <si>
    <t>DEADBOLTS (AT GARAGE)</t>
  </si>
  <si>
    <t>BARN DOORS</t>
  </si>
  <si>
    <t>BI-FOLD KNOBS</t>
  </si>
  <si>
    <t>Bath Accessories</t>
  </si>
  <si>
    <t>POWDER BATH</t>
  </si>
  <si>
    <t>TOILET PAPER HOLDERS</t>
  </si>
  <si>
    <t>TOWEL RINGS</t>
  </si>
  <si>
    <t>TOWEL BARS</t>
  </si>
  <si>
    <t>ROBE HOOKS</t>
  </si>
  <si>
    <t>TOWEL BAR</t>
  </si>
  <si>
    <t>by owner</t>
  </si>
  <si>
    <t>13.112</t>
  </si>
  <si>
    <t>Swimming Pool</t>
  </si>
  <si>
    <t>13.174</t>
  </si>
  <si>
    <t>Sauna</t>
  </si>
  <si>
    <t>Storm Shelter Room(s)</t>
  </si>
  <si>
    <t>13.342</t>
  </si>
  <si>
    <t>Screen Porch Systems</t>
  </si>
  <si>
    <t>14.050</t>
  </si>
  <si>
    <t>Elevator</t>
  </si>
  <si>
    <t>Elevators</t>
  </si>
  <si>
    <t>PLUMBING</t>
  </si>
  <si>
    <t>OPTION</t>
  </si>
  <si>
    <t>QUANITITY</t>
  </si>
  <si>
    <t>SINK SS</t>
  </si>
  <si>
    <t>FAUCET</t>
  </si>
  <si>
    <t>TOILET</t>
  </si>
  <si>
    <t>SEAT/TRIP LEVER</t>
  </si>
  <si>
    <t>SHOWER VALVE/TRIM</t>
  </si>
  <si>
    <t>SINK</t>
  </si>
  <si>
    <t>AIR SWITCH</t>
  </si>
  <si>
    <t>DISPOSAL</t>
  </si>
  <si>
    <t>BASKET STRAINER</t>
  </si>
  <si>
    <t>KITCHEN</t>
  </si>
  <si>
    <t>SOAP DISPENSER</t>
  </si>
  <si>
    <t>FAUCETS</t>
  </si>
  <si>
    <t>26.410</t>
  </si>
  <si>
    <t>Lightning Protection</t>
  </si>
  <si>
    <t>ELECTRICAL</t>
  </si>
  <si>
    <t>*ALLOWANCE UNIT COSTS INCLUDE ALL BULBS</t>
  </si>
  <si>
    <t>FOYER</t>
  </si>
  <si>
    <t>CEILING MOUNT</t>
  </si>
  <si>
    <t>DINING</t>
  </si>
  <si>
    <t>WALL MOUNT</t>
  </si>
  <si>
    <t>PENDANTS</t>
  </si>
  <si>
    <t>CEILING FAN</t>
  </si>
  <si>
    <t>LAUNDRY ROOM</t>
  </si>
  <si>
    <t>GUEST BEDROOM</t>
  </si>
  <si>
    <t>BEDROOM</t>
  </si>
  <si>
    <t>WARDROBE</t>
  </si>
  <si>
    <t>FITNESS ROOM</t>
  </si>
  <si>
    <t>FITNESS WARDROBE</t>
  </si>
  <si>
    <t>EXTERIOR LIGHTING</t>
  </si>
  <si>
    <t>FRONT ENTRY</t>
  </si>
  <si>
    <t>GARAGE DOOR PIERS</t>
  </si>
  <si>
    <t>COVERED PATIO</t>
  </si>
  <si>
    <t>FLOODS</t>
  </si>
  <si>
    <t>TOTAL (INCLUDING BULBS)</t>
  </si>
  <si>
    <t>COMMUNICATIONS</t>
  </si>
  <si>
    <t>ELECTRONIC SAFETY &amp; SECURITY</t>
  </si>
  <si>
    <t>Athletic/Recreational Surfacing</t>
  </si>
  <si>
    <t>Fences/Gates</t>
  </si>
  <si>
    <t>Fire Pit Allowance</t>
  </si>
  <si>
    <t>Exterior Grill/Hood</t>
  </si>
  <si>
    <t>EARTHWORK</t>
  </si>
  <si>
    <t>EXTERIOR IMPROVEMENTS</t>
  </si>
  <si>
    <t>Driveway</t>
  </si>
  <si>
    <t>Front Stoop</t>
  </si>
  <si>
    <t>Front Walk</t>
  </si>
  <si>
    <t>sleeve materials (pvc for under slabs)</t>
  </si>
  <si>
    <t>expansion joints at walls</t>
  </si>
  <si>
    <t>Street Curb Cut</t>
  </si>
  <si>
    <t>Additional Concrete Material for 5" thick</t>
  </si>
  <si>
    <t>CY</t>
  </si>
  <si>
    <t>Concrete Steps</t>
  </si>
  <si>
    <t>Paver inset areas</t>
  </si>
  <si>
    <t>Pump Charge for elevated balconies</t>
  </si>
  <si>
    <t>Sealer (Application of Stifle)</t>
  </si>
  <si>
    <t>STEPPING STONES</t>
  </si>
  <si>
    <t>Bullnose Edging (lakeside nosing)</t>
  </si>
  <si>
    <t>Front Stoop (brick and mortar)</t>
  </si>
  <si>
    <t>Palmeric Sand</t>
  </si>
  <si>
    <t>additional for asphalt set</t>
  </si>
  <si>
    <t>Stepping Stones</t>
  </si>
  <si>
    <t>(less beds)</t>
  </si>
  <si>
    <t>Travel/Pickup/Deliveries</t>
  </si>
  <si>
    <t>01.538</t>
  </si>
  <si>
    <t>Metal Interior Railing</t>
  </si>
  <si>
    <t>Roofing</t>
  </si>
  <si>
    <t>Athletic Equipment</t>
  </si>
  <si>
    <t>Game Room Equipment (Golf Simulator)</t>
  </si>
  <si>
    <t>31.128</t>
  </si>
  <si>
    <t>Fire Suppression</t>
  </si>
  <si>
    <t>Irrigation Allowance</t>
  </si>
  <si>
    <t>Seeding/Sod Allowance</t>
  </si>
  <si>
    <t>09.300</t>
  </si>
  <si>
    <t>Tile</t>
  </si>
  <si>
    <t>06.612</t>
  </si>
  <si>
    <t>Fireplace Facings Allowance</t>
  </si>
  <si>
    <t>Brick Masonry / Precast Sills &amp; Caps</t>
  </si>
  <si>
    <t>Stone Masonry / Precast Sills &amp; Caps</t>
  </si>
  <si>
    <t>Footings / Foundations</t>
  </si>
  <si>
    <t>Company</t>
  </si>
  <si>
    <t>Base Bid</t>
  </si>
  <si>
    <t>PROJECT</t>
  </si>
  <si>
    <t>Equipment (Forklift/Skid Loader)</t>
  </si>
  <si>
    <t>Wood Interior Trim &amp; Stair Parts</t>
  </si>
  <si>
    <t>Roof Window/Skylights/Sun Tunnel</t>
  </si>
  <si>
    <t>Tile Allowance</t>
  </si>
  <si>
    <t>Rubber Athletic Flooring Allowance</t>
  </si>
  <si>
    <t>Carpet Allowance</t>
  </si>
  <si>
    <t>Address Numbers</t>
  </si>
  <si>
    <t>Closet Systems Allowance</t>
  </si>
  <si>
    <t>TV's Allowance</t>
  </si>
  <si>
    <t>Water Filtration System Allowance</t>
  </si>
  <si>
    <t>Plumbing Fixtures Allowance</t>
  </si>
  <si>
    <t>Electrical Service &amp; Wiring</t>
  </si>
  <si>
    <t>Light Fixtures Allowance</t>
  </si>
  <si>
    <t>Lighting Control System Allowance</t>
  </si>
  <si>
    <t>AV Systems Pre-Wire/Sound System Allowance</t>
  </si>
  <si>
    <t>Security System/Fire Protect./Video Surv. Allowance</t>
  </si>
  <si>
    <t>Artificial Turf</t>
  </si>
  <si>
    <t>Water/Sewer Utilities</t>
  </si>
  <si>
    <t>33.020</t>
  </si>
  <si>
    <t>02.000</t>
  </si>
  <si>
    <t>01.000</t>
  </si>
  <si>
    <t>03.000</t>
  </si>
  <si>
    <t>04.000</t>
  </si>
  <si>
    <t>05.000</t>
  </si>
  <si>
    <t>06.000</t>
  </si>
  <si>
    <t>07.000</t>
  </si>
  <si>
    <t>08.000</t>
  </si>
  <si>
    <t>09.000</t>
  </si>
  <si>
    <t>10.000</t>
  </si>
  <si>
    <t>11.000</t>
  </si>
  <si>
    <t>Appliances Allowance</t>
  </si>
  <si>
    <t>12.000</t>
  </si>
  <si>
    <t>13.000</t>
  </si>
  <si>
    <t>14.000</t>
  </si>
  <si>
    <t>21.000</t>
  </si>
  <si>
    <t>FIRE SUPPRESSION</t>
  </si>
  <si>
    <t>22.000</t>
  </si>
  <si>
    <t>23.000</t>
  </si>
  <si>
    <t>26.000</t>
  </si>
  <si>
    <t>27.000</t>
  </si>
  <si>
    <t>28.000</t>
  </si>
  <si>
    <t>31.000</t>
  </si>
  <si>
    <t>32.000</t>
  </si>
  <si>
    <t>33.000</t>
  </si>
  <si>
    <t>Unit Rate Estimate</t>
  </si>
  <si>
    <t>Lower Level Slab</t>
  </si>
  <si>
    <t>Garage Slab Granular (GARAGE SF x .33ft x 1.25 / 18 =  tons)</t>
  </si>
  <si>
    <t>Brick (Modular)</t>
  </si>
  <si>
    <t>Soldiers/Rowblocks</t>
  </si>
  <si>
    <t>Approx. per 292lf</t>
  </si>
  <si>
    <t>12% WASTE FACTOR</t>
  </si>
  <si>
    <t>Thin Stone Corners</t>
  </si>
  <si>
    <t>Thin Stone Flats</t>
  </si>
  <si>
    <t>Full Bed Depth Stone</t>
  </si>
  <si>
    <t>Brick / Precast Sills &amp; Caps</t>
  </si>
  <si>
    <t>Roof Windows/Skylights/Sun Tunnel</t>
  </si>
  <si>
    <t>McNeil Company Wood Backer Supply/Install</t>
  </si>
  <si>
    <t>FREIGHT</t>
  </si>
  <si>
    <t>Pool Deck</t>
  </si>
  <si>
    <t>City Sidewalks</t>
  </si>
  <si>
    <t>Rear Patio</t>
  </si>
  <si>
    <t>City Sidewalks (4")</t>
  </si>
  <si>
    <t>Driveway (5" with rebar)</t>
  </si>
  <si>
    <t>Front Walks (4")</t>
  </si>
  <si>
    <t>Pool Deck (4")</t>
  </si>
  <si>
    <t>AC Pads (4")</t>
  </si>
  <si>
    <t>Driveway Curb</t>
  </si>
  <si>
    <t>Rear Patio (4")</t>
  </si>
  <si>
    <t>Trench Drain</t>
  </si>
  <si>
    <t>Granular (SF x .25ft x 1.25 / 18 = X tons)</t>
  </si>
  <si>
    <t>Pavers Allowance</t>
  </si>
  <si>
    <t>8% waste</t>
  </si>
  <si>
    <t>total SFpavers</t>
  </si>
  <si>
    <t>Paver Material (incl tax)</t>
  </si>
  <si>
    <t>Aluminum Edging</t>
  </si>
  <si>
    <t>Subcontractor Installation</t>
  </si>
  <si>
    <t>NOTE: verify full pallet quantities or sf count</t>
  </si>
  <si>
    <t>Sealer / Enhancer</t>
  </si>
  <si>
    <t>Sewer / Water Utilities</t>
  </si>
  <si>
    <t>NO MARKUP TOTAL</t>
  </si>
  <si>
    <t>MARKUP PERCENTAGE</t>
  </si>
  <si>
    <t>per Laura at Watkins:</t>
  </si>
  <si>
    <t>thin stone mortar coverage - Promix 70lb bag is 15sf/bag for joints; 7sf/bag for scratch coat</t>
  </si>
  <si>
    <t>full bed depth stone mortar coverage - depends on stone size, but 7-10sf/bag gets close</t>
  </si>
  <si>
    <t>german schmear style mortar coverage - depends on heaviness of schmear</t>
  </si>
  <si>
    <t>approximate sf/ton for full bed depth stone - 38-40sf/ton</t>
  </si>
  <si>
    <t>Per Laura at Watkins:</t>
  </si>
  <si>
    <t>125 brick/bag of masonry for this product</t>
  </si>
  <si>
    <t>Brick (modular)</t>
  </si>
  <si>
    <t>approx. every 3lf</t>
  </si>
  <si>
    <t>.10 ties per brick</t>
  </si>
  <si>
    <t>12"x150'/roll</t>
  </si>
  <si>
    <t>premix mortar (colored)</t>
  </si>
  <si>
    <t>premix mortar (standard gray)</t>
  </si>
  <si>
    <t>*adjust brick/cube quantity based on brick size</t>
  </si>
  <si>
    <t>12% waste factor</t>
  </si>
  <si>
    <t>Approximate ton qty</t>
  </si>
  <si>
    <t>sf/ton</t>
  </si>
  <si>
    <t>tons</t>
  </si>
  <si>
    <t>stone sf</t>
  </si>
  <si>
    <t>$/ton</t>
  </si>
  <si>
    <t>$/sf</t>
  </si>
  <si>
    <t>$/each</t>
  </si>
  <si>
    <t>Scratch coat mortar</t>
  </si>
  <si>
    <t>Premix Mortar (standard gray)</t>
  </si>
  <si>
    <t>Metal Lathe</t>
  </si>
  <si>
    <t>27"x96", assume 16sf with overlap</t>
  </si>
  <si>
    <t>approx. 150-200sf/pallet</t>
  </si>
  <si>
    <t>Felt</t>
  </si>
  <si>
    <t>200sf/roll</t>
  </si>
  <si>
    <t>Lathe Bottom Weep Screed</t>
  </si>
  <si>
    <t>assume 10'</t>
  </si>
  <si>
    <t>Rainscreen, Keene</t>
  </si>
  <si>
    <t>4'x65'</t>
  </si>
  <si>
    <t>Unit Rate Estimate - rates updated March of 2026</t>
  </si>
  <si>
    <t>BASE AND CASING</t>
  </si>
  <si>
    <t>3" Casing</t>
  </si>
  <si>
    <t>3 1/2" Casing</t>
  </si>
  <si>
    <t>4" Casing</t>
  </si>
  <si>
    <t>4" Base</t>
  </si>
  <si>
    <t>6" Base</t>
  </si>
  <si>
    <t>8" Base</t>
  </si>
  <si>
    <t>3" Base (Mechanical Rooms)</t>
  </si>
  <si>
    <t>Base Shoe</t>
  </si>
  <si>
    <t>PVC Base - Azek (Garage)</t>
  </si>
  <si>
    <t>Window Jamb Extensions</t>
  </si>
  <si>
    <t>CROWN MOLDING</t>
  </si>
  <si>
    <t>Built-Up Band</t>
  </si>
  <si>
    <t>1 x 4 S4S (backing material)</t>
  </si>
  <si>
    <t>BEAMS</t>
  </si>
  <si>
    <t>MISC. TRIM DETAILS</t>
  </si>
  <si>
    <t>STAIR PARTS</t>
  </si>
  <si>
    <t>Newel Posts</t>
  </si>
  <si>
    <t>Wood Railing</t>
  </si>
  <si>
    <t>Balusters</t>
  </si>
  <si>
    <t>4" casing skirt board cap</t>
  </si>
  <si>
    <t>1x12 skirt boards</t>
  </si>
  <si>
    <t xml:space="preserve">1/2x12 End Cap Treads </t>
  </si>
  <si>
    <t>1/2x8 End Cap Risers</t>
  </si>
  <si>
    <t>Planing Charge</t>
  </si>
  <si>
    <t>End Cap &amp; Balcony Nosing</t>
  </si>
  <si>
    <t>subtotal</t>
  </si>
  <si>
    <t>7% tax</t>
  </si>
  <si>
    <t>PRIMARY BEDROOM</t>
  </si>
  <si>
    <t>PRIMARY BATHROOM</t>
  </si>
  <si>
    <t>PRIMARY WARDROBE</t>
  </si>
  <si>
    <t>SERVICE ENTRY</t>
  </si>
  <si>
    <t>FLUSH MOUNT - by elect.</t>
  </si>
  <si>
    <t>GUEST BATHROOM VANITY</t>
  </si>
  <si>
    <t>BATHROOM VANITY</t>
  </si>
  <si>
    <t>LOWER PATIO</t>
  </si>
  <si>
    <t>Audio-Visual Systems/Structured Wire/Sound System Allowance</t>
  </si>
  <si>
    <t>Security System/Fire Protection/Video Surveillance Allowance</t>
  </si>
  <si>
    <t>WALL MOUNT - by elect.</t>
  </si>
  <si>
    <t>LED - by elect.</t>
  </si>
  <si>
    <t>MECHANICAL/STORAGE</t>
  </si>
  <si>
    <t>PRIMARY BATH</t>
  </si>
  <si>
    <t>POT FILLER</t>
  </si>
  <si>
    <t>RO FAUCET</t>
  </si>
  <si>
    <t>PANTRY</t>
  </si>
  <si>
    <t>OUTDOOR</t>
  </si>
  <si>
    <t>HOOKS</t>
  </si>
  <si>
    <t>APPLIANCE PULLS</t>
  </si>
  <si>
    <t>POCKET DOOR</t>
  </si>
  <si>
    <t>HINGE DOOR STOP</t>
  </si>
  <si>
    <t>BASE DOOR STOP</t>
  </si>
  <si>
    <t>PATIO - MULTIPOINT</t>
  </si>
  <si>
    <t>FLOOR STOP</t>
  </si>
  <si>
    <t>Emtek</t>
  </si>
  <si>
    <t>Schlage Custom</t>
  </si>
  <si>
    <t>SPRING HINGE</t>
  </si>
  <si>
    <t>3 1/2" HINGES - per pair</t>
  </si>
  <si>
    <t>4" HINGES - per pair</t>
  </si>
  <si>
    <t>TOTAL ALL ACCESSORIES</t>
  </si>
  <si>
    <t>TOTAL LABOR</t>
  </si>
  <si>
    <t>Field Material</t>
  </si>
  <si>
    <t>Precast Surround</t>
  </si>
  <si>
    <t>Metal Surround</t>
  </si>
  <si>
    <t>Labor - Surround</t>
  </si>
  <si>
    <t>01.578</t>
  </si>
  <si>
    <t>Site Maintenance (Snow Removal/Mowing)</t>
  </si>
  <si>
    <t>Small Tools/Supply/Rentals</t>
  </si>
  <si>
    <t>01.454</t>
  </si>
  <si>
    <t>Mockups</t>
  </si>
  <si>
    <t>In-Floor Heat</t>
  </si>
  <si>
    <t>Labor - floor</t>
  </si>
  <si>
    <t>Tile Drain</t>
  </si>
  <si>
    <t>Labor - install shelves, curb</t>
  </si>
  <si>
    <t>Miter Outside Corners - Addt'l Cost</t>
  </si>
  <si>
    <t>Labor - install seat, shelves, jamb and/or curb</t>
  </si>
  <si>
    <t>Subtotal</t>
  </si>
  <si>
    <t>7% waste</t>
  </si>
  <si>
    <t>Total</t>
  </si>
  <si>
    <t>7% waste - typical</t>
  </si>
  <si>
    <t>15% waste - diagonal/herringbone</t>
  </si>
  <si>
    <t>LVP / LVT materials</t>
  </si>
  <si>
    <t>LVP / LVT Installation Labor</t>
  </si>
  <si>
    <t>LVP / LVT Prep / Glue / Transitions</t>
  </si>
  <si>
    <t>Wood Installation Labor</t>
  </si>
  <si>
    <t>Wood Stair Labor</t>
  </si>
  <si>
    <t>WOOD FLOOR / LVP / LVT AREAS</t>
  </si>
  <si>
    <t>Wood Flooring / LVP / LVT Allowance</t>
  </si>
  <si>
    <t>Garage</t>
  </si>
  <si>
    <t>Mechanical/Storage</t>
  </si>
  <si>
    <t>Epoxy Flooring Material / Installation</t>
  </si>
  <si>
    <t>Total SF</t>
  </si>
  <si>
    <t>12' Roll Layout - Actual</t>
  </si>
  <si>
    <t>Floor Prep / Tack Strip / Etc.</t>
  </si>
  <si>
    <t>Carpet Pad (memory foam)</t>
  </si>
  <si>
    <t>PROJECT DURATION - MONTHS</t>
  </si>
  <si>
    <t>HOURS/WEEK</t>
  </si>
  <si>
    <t>COST/WEEK</t>
  </si>
  <si>
    <t>APPROX. HOURS/DAY</t>
  </si>
  <si>
    <t>PROJECT DURATION - WEEKS</t>
  </si>
  <si>
    <t>1" Meter Install</t>
  </si>
  <si>
    <t>Rates updated March 2026</t>
  </si>
  <si>
    <t>Rates updated March 2026 (based on Schachne)</t>
  </si>
  <si>
    <t>$1.00-$2,000</t>
  </si>
  <si>
    <t>$2,000-$25,000</t>
  </si>
  <si>
    <t>$41.00 for first $2,000, plus $9.53 for each additional $1,000</t>
  </si>
  <si>
    <t>$25,001-$50,000</t>
  </si>
  <si>
    <t>$260.19 for first $25,000, plus $6.44 for each additional $1,000</t>
  </si>
  <si>
    <t>$50,001-$100,000</t>
  </si>
  <si>
    <t>$100,001-$500,000</t>
  </si>
  <si>
    <t>$500,001-$1,000,000</t>
  </si>
  <si>
    <t>$1,000,001 and up</t>
  </si>
  <si>
    <t>$421.19 for first $50,000, plus $3.19 for each additional $1,000</t>
  </si>
  <si>
    <t>$580.69 for first $100,000, plus $2.78 for each additional $1,000</t>
  </si>
  <si>
    <t>$1,692.69 for first $500,000, plus $2.37 for each additional $1,000</t>
  </si>
  <si>
    <t>$2877.69 for first $1,000,000, plus $1.96 for each additional $1,000</t>
  </si>
  <si>
    <t>https://permits.cityofomaha.org/fees</t>
  </si>
  <si>
    <t>City of Blair</t>
  </si>
  <si>
    <t>https://www.blairne.gov/DocumentCenter/View/52/Building-Permit-and-Zoning-Fees-PDF</t>
  </si>
  <si>
    <t>Finished SF (not including finished basement)</t>
  </si>
  <si>
    <t>*</t>
  </si>
  <si>
    <t>Finished Basement SF</t>
  </si>
  <si>
    <t>Unfinished Basement SF</t>
  </si>
  <si>
    <t>Garage SF</t>
  </si>
  <si>
    <t>Multiply by .006</t>
  </si>
  <si>
    <t>Bldg. Permit</t>
  </si>
  <si>
    <t>RATE/HOUR</t>
  </si>
  <si>
    <t>Portable Toilet</t>
  </si>
  <si>
    <t>HR</t>
  </si>
  <si>
    <t>(2 guys at $60/hr)</t>
  </si>
  <si>
    <t>Monthly Charge (includes tax)</t>
  </si>
  <si>
    <t>Delivery &amp; Pickup (inlcudes tax)</t>
  </si>
  <si>
    <t>Temp Gas / Water Service</t>
  </si>
  <si>
    <t>OPPD</t>
  </si>
  <si>
    <t>MUD</t>
  </si>
  <si>
    <t>Labor / Material</t>
  </si>
  <si>
    <t>Interim Clean</t>
  </si>
  <si>
    <t>Window Clean</t>
  </si>
  <si>
    <t>2-story</t>
  </si>
  <si>
    <t>Ranch</t>
  </si>
  <si>
    <t>Tools/Supplies</t>
  </si>
  <si>
    <t>Floor Sander</t>
  </si>
  <si>
    <t>Other Equipment</t>
  </si>
  <si>
    <t>Materials</t>
  </si>
  <si>
    <t>Snow Removal</t>
  </si>
  <si>
    <t>Mowing/Spraying/Weedeating</t>
  </si>
  <si>
    <t>Site Maintenance</t>
  </si>
  <si>
    <t>Exterior Grill/Hood Allowance</t>
  </si>
  <si>
    <t>Artificial Turf Allowance</t>
  </si>
  <si>
    <t>Athletic/Recreation Surfacing Allowance</t>
  </si>
  <si>
    <t>Underground Buried Drainage Allowance</t>
  </si>
  <si>
    <t>Composite Decking</t>
  </si>
  <si>
    <t>07.455</t>
  </si>
  <si>
    <t>CROCKETT</t>
  </si>
  <si>
    <t>Grady</t>
  </si>
  <si>
    <t>PM</t>
  </si>
  <si>
    <t>1702 S 150th Ave.; Omaha, NE 68144</t>
  </si>
  <si>
    <t>UPPER UNFINISHED</t>
  </si>
  <si>
    <t>BDB</t>
  </si>
  <si>
    <t>Midwest Poured Walls</t>
  </si>
  <si>
    <t>RME</t>
  </si>
  <si>
    <t>Musicfield</t>
  </si>
  <si>
    <t>AM Contracting</t>
  </si>
  <si>
    <t>Equinox III</t>
  </si>
  <si>
    <t>Sanctuary 3</t>
  </si>
  <si>
    <t>shipping</t>
  </si>
  <si>
    <t>taxes</t>
  </si>
  <si>
    <t>Labow</t>
  </si>
  <si>
    <t>AC and Pool Equip Pads</t>
  </si>
  <si>
    <t>Jerry's</t>
  </si>
  <si>
    <t>Ftg Height</t>
  </si>
  <si>
    <t>Length</t>
  </si>
  <si>
    <t>above ground</t>
  </si>
  <si>
    <t>AAA</t>
  </si>
  <si>
    <t>Ronson</t>
  </si>
  <si>
    <t>ALTERNATE</t>
  </si>
  <si>
    <t>LL Bath 009</t>
  </si>
  <si>
    <t>BATHROOM 2</t>
  </si>
  <si>
    <t>BATHROOM 3</t>
  </si>
  <si>
    <t>BASEMENT BATH</t>
  </si>
  <si>
    <t>AIRMADA DRYING SYSTEM</t>
  </si>
  <si>
    <t>BASE</t>
  </si>
  <si>
    <t>HANDLE</t>
  </si>
  <si>
    <t>POPUP</t>
  </si>
  <si>
    <t>TUB FILLER Body</t>
  </si>
  <si>
    <t>TUB FILLER Trim</t>
  </si>
  <si>
    <t>TUB FILLER Unions</t>
  </si>
  <si>
    <t>TUB FILLER Rough-in</t>
  </si>
  <si>
    <t>SHOWER VALVE Rough in</t>
  </si>
  <si>
    <t>SHOWER ARM</t>
  </si>
  <si>
    <t>SHOWER HEAD 5"</t>
  </si>
  <si>
    <t>SHOWER HANDSET</t>
  </si>
  <si>
    <t>DRAIN</t>
  </si>
  <si>
    <t>SHOWER VALVE</t>
  </si>
  <si>
    <t>SHOWER TRIM</t>
  </si>
  <si>
    <t>SHOWER Rough in</t>
  </si>
  <si>
    <t>added</t>
  </si>
  <si>
    <t>FAUCET HANDLES</t>
  </si>
  <si>
    <t>SHOWER LEVER</t>
  </si>
  <si>
    <t>ODW</t>
  </si>
  <si>
    <t>SE Smith</t>
  </si>
  <si>
    <t>Main Floor - Karona</t>
  </si>
  <si>
    <t>Upper floor - Karona</t>
  </si>
  <si>
    <t>delivery</t>
  </si>
  <si>
    <t>Vaskelis</t>
  </si>
  <si>
    <t>Table Rock</t>
  </si>
  <si>
    <t>equipment - hoisting</t>
  </si>
  <si>
    <t>Outdoor - Lifestyle Lanai 60 material</t>
  </si>
  <si>
    <t>Labor plug</t>
  </si>
  <si>
    <t>screen</t>
  </si>
  <si>
    <t>drain pan</t>
  </si>
  <si>
    <t>tax</t>
  </si>
  <si>
    <t>Sump Pumps (2)</t>
  </si>
  <si>
    <t>Sewer line</t>
  </si>
  <si>
    <t>incl?</t>
  </si>
  <si>
    <t>Drainage tile</t>
  </si>
  <si>
    <t>incl</t>
  </si>
  <si>
    <t>Drainboard</t>
  </si>
  <si>
    <t>Custom</t>
  </si>
  <si>
    <t>Victory</t>
  </si>
  <si>
    <t>Patio motorized screen</t>
  </si>
  <si>
    <t>Lutron labor</t>
  </si>
  <si>
    <t>garage heaters</t>
  </si>
  <si>
    <t>deck heater</t>
  </si>
  <si>
    <t>Futuramic</t>
  </si>
  <si>
    <t>CleanWaterGuys</t>
  </si>
  <si>
    <t>TNP</t>
  </si>
  <si>
    <t>basement breakout</t>
  </si>
  <si>
    <t>Walvoord</t>
  </si>
  <si>
    <t>DK</t>
  </si>
  <si>
    <t>Advanced</t>
  </si>
  <si>
    <t>BC Drywall</t>
  </si>
  <si>
    <t>LP</t>
  </si>
  <si>
    <t>Pella</t>
  </si>
  <si>
    <t>Exterior Doors (w/ windows)</t>
  </si>
  <si>
    <t>garage</t>
  </si>
  <si>
    <t>JWP</t>
  </si>
  <si>
    <t>exterior</t>
  </si>
  <si>
    <t>escalation (plugging 2%)</t>
  </si>
  <si>
    <t>included</t>
  </si>
  <si>
    <t>Stabdard Iron</t>
  </si>
  <si>
    <t>Priming steel</t>
  </si>
  <si>
    <t>Included</t>
  </si>
  <si>
    <t>basement</t>
  </si>
  <si>
    <t>not included??</t>
  </si>
  <si>
    <t>water softener</t>
  </si>
  <si>
    <t>RO</t>
  </si>
  <si>
    <t>Ron Muller</t>
  </si>
  <si>
    <t>Stephen&amp;Smith</t>
  </si>
  <si>
    <t>Czech</t>
  </si>
  <si>
    <t>FireplaceStone</t>
  </si>
  <si>
    <t>StephenSmith</t>
  </si>
  <si>
    <t>/ MONTH</t>
  </si>
  <si>
    <t>Copier</t>
  </si>
  <si>
    <t>Software</t>
  </si>
  <si>
    <t>Freedom</t>
  </si>
  <si>
    <t>Christiansen</t>
  </si>
  <si>
    <t>drywall returns</t>
  </si>
  <si>
    <t>sales tax adjustment (5.5 to 7)</t>
  </si>
  <si>
    <t>Arrowstone</t>
  </si>
  <si>
    <t>COMBO</t>
  </si>
  <si>
    <t>Qty variance for full depth</t>
  </si>
  <si>
    <t>Fireplace Stone</t>
  </si>
  <si>
    <t>Premix Mortar (colored) - THIN</t>
  </si>
  <si>
    <t>Premix Mortar (colored) - FULL</t>
  </si>
  <si>
    <t>TOTAL STONE SF</t>
  </si>
  <si>
    <t>See below</t>
  </si>
  <si>
    <t>Precast</t>
  </si>
  <si>
    <t>Thin Stone (Fireplace Stone - material only)</t>
  </si>
  <si>
    <t>MX3</t>
  </si>
  <si>
    <t>CKF</t>
  </si>
  <si>
    <t>Kitchen</t>
  </si>
  <si>
    <t>Coffee Bar Doors</t>
  </si>
  <si>
    <t>Hidden Pantry</t>
  </si>
  <si>
    <t>Planning Room</t>
  </si>
  <si>
    <t>Drop Zone</t>
  </si>
  <si>
    <t>Powder</t>
  </si>
  <si>
    <t>PLUG</t>
  </si>
  <si>
    <t>Contemplation</t>
  </si>
  <si>
    <t>Contemplation Arch</t>
  </si>
  <si>
    <t>Laundry</t>
  </si>
  <si>
    <t>Master Bath</t>
  </si>
  <si>
    <t>Patio</t>
  </si>
  <si>
    <t>Exterior</t>
  </si>
  <si>
    <t>Great Room Arch</t>
  </si>
  <si>
    <t>Great Room</t>
  </si>
  <si>
    <t>Bath 3</t>
  </si>
  <si>
    <t>Dressing 3/Bath 4 Linen</t>
  </si>
  <si>
    <t>Dressing 4</t>
  </si>
  <si>
    <t>Hardware</t>
  </si>
  <si>
    <t>Installation</t>
  </si>
  <si>
    <t>Dressing 4 Linen</t>
  </si>
  <si>
    <t>Dog Wash</t>
  </si>
  <si>
    <t>Primary Shower</t>
  </si>
  <si>
    <t>Kitchen Full Splash</t>
  </si>
  <si>
    <t>Planning Full Splash</t>
  </si>
  <si>
    <t>M Bath</t>
  </si>
  <si>
    <t>Coffee Full Splash</t>
  </si>
  <si>
    <t>Kitchen 19" Splash</t>
  </si>
  <si>
    <t>Coffee</t>
  </si>
  <si>
    <t>Primary Closet</t>
  </si>
  <si>
    <t>Patio full splash</t>
  </si>
  <si>
    <t>Fireplace</t>
  </si>
  <si>
    <t>Bath 3 Shower</t>
  </si>
  <si>
    <t>Bath 4 Shower</t>
  </si>
  <si>
    <t>Bath 3 Counter</t>
  </si>
  <si>
    <t>Dressing 4 Counter</t>
  </si>
  <si>
    <t>Dressing 3 Counter</t>
  </si>
  <si>
    <t>Neb Bldg Prod</t>
  </si>
  <si>
    <t>SealRite</t>
  </si>
  <si>
    <t>Insulate at basement concrete walls (unfinished)</t>
  </si>
  <si>
    <t>joists between 1st and 2nd floor</t>
  </si>
  <si>
    <t>garage walls</t>
  </si>
  <si>
    <t>garage attic</t>
  </si>
  <si>
    <t>house attic upgrade from R38 to R-49</t>
  </si>
  <si>
    <t>dining attic upgrade from R38 to R-49</t>
  </si>
  <si>
    <t>Rooferees</t>
  </si>
  <si>
    <t>Bradco</t>
  </si>
  <si>
    <t>barrel roof (allowance)</t>
  </si>
  <si>
    <t>drywall perimeter walls in basement</t>
  </si>
  <si>
    <t>Wood Flooring Allowance</t>
  </si>
  <si>
    <t>09.920</t>
  </si>
  <si>
    <t>Stone at M Bath</t>
  </si>
  <si>
    <t>10.311</t>
  </si>
  <si>
    <t>Fireplaces (Patio)</t>
  </si>
  <si>
    <t>Ferguson</t>
  </si>
  <si>
    <t>Kitchen hood</t>
  </si>
  <si>
    <t>Kitchen range</t>
  </si>
  <si>
    <t>Kitchen oven</t>
  </si>
  <si>
    <t>Kitchen dishwasher</t>
  </si>
  <si>
    <t>Kitchen fridge</t>
  </si>
  <si>
    <t>Kitchen freezer</t>
  </si>
  <si>
    <t>Patio hood</t>
  </si>
  <si>
    <t>Patio grill</t>
  </si>
  <si>
    <t>Laundry washer main</t>
  </si>
  <si>
    <t>Laundry dryer main</t>
  </si>
  <si>
    <t>Steamer</t>
  </si>
  <si>
    <t>Laundry washer/dryer stack upstairs</t>
  </si>
  <si>
    <t>Pantry fridge/freezer combo</t>
  </si>
  <si>
    <t>Pantry ice maker (PLUG)</t>
  </si>
  <si>
    <t>5/8" drywall at ceilings</t>
  </si>
  <si>
    <t>w/ siding</t>
  </si>
  <si>
    <t>OUTDOOR GRILL</t>
  </si>
  <si>
    <t>FIREPLACE FACING - OUTDOOR</t>
  </si>
  <si>
    <t>PATIO</t>
  </si>
  <si>
    <t>LS</t>
  </si>
  <si>
    <t>Classic</t>
  </si>
  <si>
    <t>MAIN FLOOR</t>
  </si>
  <si>
    <t>UPPER FLOOR</t>
  </si>
  <si>
    <t>3" CROWN</t>
  </si>
  <si>
    <t>POPLAR</t>
  </si>
  <si>
    <t>1x8</t>
  </si>
  <si>
    <t>1x2s</t>
  </si>
  <si>
    <t>8', EA</t>
  </si>
  <si>
    <t>EXCLUDING LOWER LEVEL FINISH</t>
  </si>
  <si>
    <t>Windows (Pella Reserve)</t>
  </si>
  <si>
    <t>SOAKER TUB</t>
  </si>
  <si>
    <t>RAIN HEAD</t>
  </si>
  <si>
    <t>AIRMADA SHOWER DRYING SYSTEM</t>
  </si>
  <si>
    <t>Plumbing Fixt. Allowance (Air Dryer System)</t>
  </si>
  <si>
    <t>Kitchen STEAM OVEN</t>
  </si>
  <si>
    <t>built in column install</t>
  </si>
  <si>
    <t>Pantry Microwave (PLUG)</t>
  </si>
  <si>
    <t>TAX</t>
  </si>
  <si>
    <t>Appliance Allowance (incl. grill/laundry)</t>
  </si>
  <si>
    <t>Upgrade - glass at Contemplation Doors</t>
  </si>
  <si>
    <t>Upgrade - exterior frame at UL furnace</t>
  </si>
  <si>
    <t>shims/misc.</t>
  </si>
  <si>
    <t>Christensen</t>
  </si>
  <si>
    <t>Taylor Made</t>
  </si>
  <si>
    <t>Painting (assuming prefinished cabinets)</t>
  </si>
  <si>
    <t>Technology / prints</t>
  </si>
  <si>
    <t>Exterior Carsiding (cedar)</t>
  </si>
  <si>
    <t>Fireplaces (Great Room and Cap Allowance)</t>
  </si>
  <si>
    <t>Paver Allowance</t>
  </si>
  <si>
    <t>raw area - 20500sf</t>
  </si>
  <si>
    <t>Sod</t>
  </si>
  <si>
    <t>FINE GRADE/TOPSOIL</t>
  </si>
  <si>
    <t>5.5% TAX</t>
  </si>
  <si>
    <t>allowance</t>
  </si>
  <si>
    <t>Sitework Allowances</t>
  </si>
  <si>
    <t>Landscape - Plantings &amp; Beds</t>
  </si>
  <si>
    <t>Exterior Railings (stairs)</t>
  </si>
  <si>
    <t>Metal Interior Railings</t>
  </si>
  <si>
    <t>Swimming Pool (utilities)</t>
  </si>
  <si>
    <t>in LL option</t>
  </si>
  <si>
    <t>Conversion to SY (X 1.35 / 9)</t>
  </si>
  <si>
    <t>AVG</t>
  </si>
  <si>
    <t>INCL TAX</t>
  </si>
  <si>
    <t>STAIRS</t>
  </si>
  <si>
    <t>Hot Tub</t>
  </si>
  <si>
    <t>Cabinetry Allowance (Kitchen Hood)</t>
  </si>
  <si>
    <t>Screen Porch System (Sun Shade at Patio)</t>
  </si>
  <si>
    <t>DOG SHOWER ( faucet/hardware)</t>
  </si>
  <si>
    <t>CONTINGENCY</t>
  </si>
  <si>
    <t>Contingency</t>
  </si>
  <si>
    <t>Stucco/EIFS System (EIFS chimney)</t>
  </si>
  <si>
    <t>22 Heartwood Estates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</si>
</sst>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5" formatCode="&quot;$&quot;#,##0_);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&quot;$&quot;#,##0"/>
    <numFmt numFmtId="167" formatCode="_(* #,##0.000_);_(* \(#,##0.000\);_(* &quot;-&quot;??_);_(@_)"/>
    <numFmt numFmtId="168" formatCode="_(&quot;$&quot;* #,##0.000_);_(&quot;$&quot;* \(#,##0.000\);_(&quot;$&quot;* &quot;-&quot;??_);_(@_)"/>
    <numFmt numFmtId="169" formatCode="&quot;$&quot;#,##0.0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u/>
      <sz val="10"/>
      <name val="Arial"/>
      <family val="2"/>
    </font>
    <font>
      <i/>
      <u/>
      <sz val="10"/>
      <name val="Arial"/>
      <family val="2"/>
    </font>
    <font>
      <b/>
      <u/>
      <sz val="10"/>
      <name val="Arial"/>
      <family val="2"/>
    </font>
    <font>
      <sz val="10"/>
      <color indexed="9"/>
      <name val="Arial"/>
      <family val="2"/>
    </font>
    <font>
      <sz val="10"/>
      <color rgb="FFFF0000"/>
      <name val="Arial"/>
      <family val="2"/>
    </font>
    <font>
      <b/>
      <u/>
      <sz val="11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  <font>
      <b/>
      <u/>
      <sz val="10"/>
      <color theme="1"/>
      <name val="Arial"/>
      <family val="2"/>
    </font>
    <font>
      <b/>
      <i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rgb="FFD3BC31"/>
      </right>
      <top/>
      <bottom/>
      <diagonal/>
    </border>
    <border>
      <left style="thick">
        <color rgb="FFD3BC31"/>
      </left>
      <right/>
      <top/>
      <bottom/>
      <diagonal/>
    </border>
    <border>
      <left style="thick">
        <color rgb="FFD3BC31"/>
      </left>
      <right/>
      <top style="thick">
        <color rgb="FFD3BC31"/>
      </top>
      <bottom style="thick">
        <color rgb="FFD3BC31"/>
      </bottom>
      <diagonal/>
    </border>
    <border>
      <left style="thick">
        <color rgb="FFD3BC31"/>
      </left>
      <right style="thick">
        <color rgb="FFD3BC31"/>
      </right>
      <top style="thick">
        <color rgb="FFD3BC31"/>
      </top>
      <bottom style="thick">
        <color rgb="FFD3BC3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1" fillId="0" borderId="0"/>
    <xf numFmtId="9" fontId="1" fillId="0" borderId="0" applyFont="0" applyFill="0" applyBorder="0" applyAlignment="0" applyProtection="0"/>
  </cellStyleXfs>
  <cellXfs count="404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2" fontId="7" fillId="0" borderId="0" xfId="0" quotePrefix="1" applyNumberFormat="1" applyFont="1" applyAlignment="1">
      <alignment horizontal="center"/>
    </xf>
    <xf numFmtId="0" fontId="7" fillId="0" borderId="0" xfId="0" applyFont="1"/>
    <xf numFmtId="0" fontId="7" fillId="0" borderId="0" xfId="0" quotePrefix="1" applyFont="1" applyAlignment="1">
      <alignment horizontal="center"/>
    </xf>
    <xf numFmtId="165" fontId="7" fillId="0" borderId="0" xfId="0" quotePrefix="1" applyNumberFormat="1" applyFont="1" applyAlignment="1">
      <alignment horizontal="center"/>
    </xf>
    <xf numFmtId="37" fontId="5" fillId="0" borderId="4" xfId="2" applyNumberFormat="1" applyFont="1" applyFill="1" applyBorder="1" applyAlignment="1" applyProtection="1">
      <alignment horizontal="center"/>
    </xf>
    <xf numFmtId="43" fontId="5" fillId="0" borderId="4" xfId="1" applyFont="1" applyFill="1" applyBorder="1" applyAlignment="1" applyProtection="1">
      <alignment horizontal="center"/>
    </xf>
    <xf numFmtId="43" fontId="5" fillId="0" borderId="5" xfId="1" applyFont="1" applyFill="1" applyBorder="1" applyAlignment="1" applyProtection="1">
      <alignment horizontal="center"/>
    </xf>
    <xf numFmtId="3" fontId="5" fillId="0" borderId="4" xfId="2" applyNumberFormat="1" applyFont="1" applyFill="1" applyBorder="1" applyAlignment="1" applyProtection="1">
      <alignment horizontal="center"/>
    </xf>
    <xf numFmtId="3" fontId="7" fillId="0" borderId="0" xfId="0" applyNumberFormat="1" applyFont="1" applyAlignment="1">
      <alignment horizontal="left"/>
    </xf>
    <xf numFmtId="3" fontId="7" fillId="0" borderId="0" xfId="0" applyNumberFormat="1" applyFont="1"/>
    <xf numFmtId="43" fontId="7" fillId="0" borderId="0" xfId="1" applyFont="1" applyFill="1" applyBorder="1" applyAlignment="1" applyProtection="1">
      <alignment horizontal="center"/>
    </xf>
    <xf numFmtId="3" fontId="5" fillId="0" borderId="2" xfId="0" applyNumberFormat="1" applyFont="1" applyBorder="1"/>
    <xf numFmtId="3" fontId="5" fillId="0" borderId="4" xfId="0" applyNumberFormat="1" applyFont="1" applyBorder="1" applyAlignment="1">
      <alignment horizontal="center"/>
    </xf>
    <xf numFmtId="165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5" fillId="3" borderId="0" xfId="0" applyFont="1" applyFill="1" applyAlignment="1">
      <alignment horizontal="left"/>
    </xf>
    <xf numFmtId="0" fontId="5" fillId="3" borderId="0" xfId="0" applyFont="1" applyFill="1"/>
    <xf numFmtId="1" fontId="5" fillId="3" borderId="0" xfId="0" applyNumberFormat="1" applyFont="1" applyFill="1"/>
    <xf numFmtId="164" fontId="5" fillId="3" borderId="0" xfId="1" applyNumberFormat="1" applyFont="1" applyFill="1" applyBorder="1" applyProtection="1"/>
    <xf numFmtId="3" fontId="7" fillId="3" borderId="0" xfId="0" applyNumberFormat="1" applyFont="1" applyFill="1" applyAlignment="1">
      <alignment horizontal="center"/>
    </xf>
    <xf numFmtId="3" fontId="7" fillId="3" borderId="0" xfId="0" applyNumberFormat="1" applyFont="1" applyFill="1"/>
    <xf numFmtId="3" fontId="7" fillId="3" borderId="0" xfId="0" applyNumberFormat="1" applyFont="1" applyFill="1" applyAlignment="1">
      <alignment horizontal="right"/>
    </xf>
    <xf numFmtId="3" fontId="7" fillId="3" borderId="0" xfId="0" applyNumberFormat="1" applyFont="1" applyFill="1" applyAlignment="1">
      <alignment horizontal="left"/>
    </xf>
    <xf numFmtId="43" fontId="7" fillId="3" borderId="0" xfId="1" applyFont="1" applyFill="1" applyBorder="1" applyProtection="1"/>
    <xf numFmtId="0" fontId="7" fillId="3" borderId="0" xfId="0" applyFont="1" applyFill="1" applyAlignment="1">
      <alignment horizontal="right"/>
    </xf>
    <xf numFmtId="0" fontId="7" fillId="3" borderId="0" xfId="0" applyFont="1" applyFill="1" applyAlignment="1">
      <alignment horizontal="left"/>
    </xf>
    <xf numFmtId="0" fontId="7" fillId="3" borderId="0" xfId="0" applyFont="1" applyFill="1"/>
    <xf numFmtId="0" fontId="5" fillId="4" borderId="0" xfId="0" applyFont="1" applyFill="1"/>
    <xf numFmtId="1" fontId="7" fillId="4" borderId="0" xfId="0" applyNumberFormat="1" applyFont="1" applyFill="1"/>
    <xf numFmtId="164" fontId="7" fillId="4" borderId="0" xfId="1" applyNumberFormat="1" applyFont="1" applyFill="1" applyBorder="1" applyProtection="1"/>
    <xf numFmtId="3" fontId="7" fillId="4" borderId="0" xfId="0" applyNumberFormat="1" applyFont="1" applyFill="1" applyAlignment="1">
      <alignment horizontal="center"/>
    </xf>
    <xf numFmtId="0" fontId="7" fillId="4" borderId="0" xfId="0" applyFont="1" applyFill="1"/>
    <xf numFmtId="3" fontId="7" fillId="4" borderId="0" xfId="0" applyNumberFormat="1" applyFont="1" applyFill="1" applyAlignment="1">
      <alignment horizontal="left"/>
    </xf>
    <xf numFmtId="3" fontId="5" fillId="4" borderId="0" xfId="0" applyNumberFormat="1" applyFont="1" applyFill="1" applyAlignment="1">
      <alignment horizontal="right"/>
    </xf>
    <xf numFmtId="43" fontId="7" fillId="4" borderId="0" xfId="1" applyFont="1" applyFill="1" applyBorder="1" applyProtection="1"/>
    <xf numFmtId="0" fontId="5" fillId="4" borderId="0" xfId="0" applyFont="1" applyFill="1" applyAlignment="1">
      <alignment horizontal="left"/>
    </xf>
    <xf numFmtId="14" fontId="5" fillId="4" borderId="0" xfId="0" applyNumberFormat="1" applyFont="1" applyFill="1" applyAlignment="1">
      <alignment horizontal="left"/>
    </xf>
    <xf numFmtId="0" fontId="5" fillId="4" borderId="0" xfId="0" applyFont="1" applyFill="1" applyAlignment="1">
      <alignment horizontal="center"/>
    </xf>
    <xf numFmtId="3" fontId="7" fillId="4" borderId="0" xfId="0" applyNumberFormat="1" applyFont="1" applyFill="1"/>
    <xf numFmtId="3" fontId="7" fillId="4" borderId="0" xfId="0" applyNumberFormat="1" applyFont="1" applyFill="1" applyAlignment="1">
      <alignment horizontal="right"/>
    </xf>
    <xf numFmtId="1" fontId="5" fillId="0" borderId="0" xfId="0" applyNumberFormat="1" applyFont="1" applyAlignment="1">
      <alignment horizontal="center"/>
    </xf>
    <xf numFmtId="164" fontId="5" fillId="0" borderId="0" xfId="1" applyNumberFormat="1" applyFont="1" applyFill="1" applyBorder="1" applyAlignment="1" applyProtection="1">
      <alignment horizontal="center"/>
    </xf>
    <xf numFmtId="3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left"/>
    </xf>
    <xf numFmtId="43" fontId="7" fillId="0" borderId="0" xfId="1" applyFont="1" applyFill="1" applyBorder="1" applyProtection="1"/>
    <xf numFmtId="0" fontId="5" fillId="0" borderId="0" xfId="0" applyFont="1" applyAlignment="1">
      <alignment horizontal="right"/>
    </xf>
    <xf numFmtId="167" fontId="7" fillId="0" borderId="0" xfId="1" applyNumberFormat="1" applyFont="1" applyFill="1" applyBorder="1" applyProtection="1"/>
    <xf numFmtId="5" fontId="7" fillId="0" borderId="0" xfId="0" applyNumberFormat="1" applyFont="1" applyAlignment="1">
      <alignment horizontal="right"/>
    </xf>
    <xf numFmtId="164" fontId="7" fillId="0" borderId="0" xfId="1" applyNumberFormat="1" applyFont="1" applyFill="1" applyBorder="1" applyProtection="1"/>
    <xf numFmtId="0" fontId="5" fillId="0" borderId="1" xfId="0" applyFont="1" applyBorder="1" applyAlignment="1">
      <alignment horizontal="right"/>
    </xf>
    <xf numFmtId="3" fontId="7" fillId="0" borderId="1" xfId="0" applyNumberFormat="1" applyFont="1" applyBorder="1"/>
    <xf numFmtId="1" fontId="7" fillId="0" borderId="0" xfId="0" applyNumberFormat="1" applyFont="1"/>
    <xf numFmtId="164" fontId="5" fillId="0" borderId="0" xfId="1" applyNumberFormat="1" applyFont="1" applyFill="1" applyBorder="1" applyAlignment="1" applyProtection="1">
      <alignment horizontal="right"/>
    </xf>
    <xf numFmtId="3" fontId="7" fillId="0" borderId="0" xfId="0" applyNumberFormat="1" applyFont="1" applyAlignment="1">
      <alignment horizontal="center"/>
    </xf>
    <xf numFmtId="0" fontId="7" fillId="0" borderId="0" xfId="0" applyFont="1" applyAlignment="1">
      <alignment horizontal="right"/>
    </xf>
    <xf numFmtId="164" fontId="8" fillId="0" borderId="0" xfId="1" applyNumberFormat="1" applyFont="1" applyFill="1" applyBorder="1" applyProtection="1">
      <protection locked="0"/>
    </xf>
    <xf numFmtId="0" fontId="5" fillId="0" borderId="0" xfId="0" applyFont="1"/>
    <xf numFmtId="3" fontId="7" fillId="0" borderId="0" xfId="0" applyNumberFormat="1" applyFont="1" applyAlignment="1">
      <alignment horizontal="right"/>
    </xf>
    <xf numFmtId="0" fontId="7" fillId="0" borderId="0" xfId="0" applyFont="1" applyAlignment="1">
      <alignment horizontal="left"/>
    </xf>
    <xf numFmtId="43" fontId="7" fillId="0" borderId="0" xfId="1" applyFont="1" applyFill="1" applyBorder="1" applyAlignment="1" applyProtection="1">
      <alignment horizontal="right"/>
    </xf>
    <xf numFmtId="164" fontId="7" fillId="0" borderId="1" xfId="1" applyNumberFormat="1" applyFont="1" applyFill="1" applyBorder="1" applyProtection="1"/>
    <xf numFmtId="9" fontId="5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right"/>
    </xf>
    <xf numFmtId="0" fontId="11" fillId="0" borderId="0" xfId="0" applyFont="1"/>
    <xf numFmtId="164" fontId="11" fillId="0" borderId="0" xfId="1" applyNumberFormat="1" applyFont="1" applyBorder="1" applyProtection="1"/>
    <xf numFmtId="164" fontId="11" fillId="0" borderId="0" xfId="1" applyNumberFormat="1" applyFont="1" applyBorder="1" applyAlignment="1" applyProtection="1">
      <alignment horizontal="center"/>
    </xf>
    <xf numFmtId="164" fontId="11" fillId="0" borderId="0" xfId="1" applyNumberFormat="1" applyFont="1" applyFill="1" applyBorder="1" applyAlignment="1" applyProtection="1">
      <alignment horizontal="center"/>
    </xf>
    <xf numFmtId="164" fontId="14" fillId="0" borderId="0" xfId="1" applyNumberFormat="1" applyFont="1" applyFill="1" applyBorder="1" applyAlignment="1" applyProtection="1">
      <alignment horizontal="center" wrapText="1"/>
    </xf>
    <xf numFmtId="165" fontId="14" fillId="0" borderId="0" xfId="0" applyNumberFormat="1" applyFont="1" applyAlignment="1">
      <alignment horizontal="center"/>
    </xf>
    <xf numFmtId="0" fontId="14" fillId="0" borderId="0" xfId="0" applyFont="1"/>
    <xf numFmtId="164" fontId="11" fillId="0" borderId="0" xfId="1" applyNumberFormat="1" applyFont="1" applyFill="1" applyBorder="1"/>
    <xf numFmtId="164" fontId="11" fillId="0" borderId="0" xfId="1" applyNumberFormat="1" applyFont="1" applyFill="1" applyBorder="1" applyAlignment="1">
      <alignment horizontal="center"/>
    </xf>
    <xf numFmtId="164" fontId="11" fillId="0" borderId="0" xfId="1" applyNumberFormat="1" applyFont="1" applyBorder="1"/>
    <xf numFmtId="164" fontId="11" fillId="0" borderId="0" xfId="1" applyNumberFormat="1" applyFont="1" applyBorder="1" applyAlignment="1">
      <alignment horizontal="center"/>
    </xf>
    <xf numFmtId="44" fontId="11" fillId="0" borderId="0" xfId="2" applyFont="1" applyBorder="1"/>
    <xf numFmtId="44" fontId="11" fillId="0" borderId="0" xfId="1" applyNumberFormat="1" applyFont="1" applyBorder="1"/>
    <xf numFmtId="0" fontId="11" fillId="0" borderId="0" xfId="0" applyFont="1" applyAlignment="1">
      <alignment horizontal="right"/>
    </xf>
    <xf numFmtId="44" fontId="11" fillId="0" borderId="0" xfId="2" applyFont="1" applyBorder="1" applyAlignment="1">
      <alignment horizontal="center"/>
    </xf>
    <xf numFmtId="0" fontId="11" fillId="0" borderId="0" xfId="1" applyNumberFormat="1" applyFont="1" applyBorder="1"/>
    <xf numFmtId="44" fontId="11" fillId="0" borderId="0" xfId="0" applyNumberFormat="1" applyFont="1"/>
    <xf numFmtId="0" fontId="16" fillId="0" borderId="0" xfId="0" applyFont="1" applyAlignment="1">
      <alignment horizontal="right"/>
    </xf>
    <xf numFmtId="0" fontId="16" fillId="0" borderId="0" xfId="0" applyFont="1"/>
    <xf numFmtId="0" fontId="14" fillId="0" borderId="0" xfId="0" applyFont="1" applyAlignment="1">
      <alignment horizontal="left"/>
    </xf>
    <xf numFmtId="164" fontId="14" fillId="0" borderId="0" xfId="1" applyNumberFormat="1" applyFont="1" applyFill="1" applyBorder="1" applyAlignment="1">
      <alignment horizontal="center"/>
    </xf>
    <xf numFmtId="164" fontId="17" fillId="0" borderId="0" xfId="1" applyNumberFormat="1" applyFont="1" applyFill="1" applyBorder="1" applyAlignment="1" applyProtection="1">
      <alignment horizontal="center" wrapText="1"/>
    </xf>
    <xf numFmtId="164" fontId="16" fillId="0" borderId="0" xfId="1" applyNumberFormat="1" applyFont="1" applyFill="1" applyBorder="1" applyAlignment="1">
      <alignment horizontal="center"/>
    </xf>
    <xf numFmtId="164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/>
    <xf numFmtId="44" fontId="11" fillId="0" borderId="0" xfId="1" applyNumberFormat="1" applyFont="1" applyFill="1" applyBorder="1"/>
    <xf numFmtId="44" fontId="11" fillId="0" borderId="0" xfId="2" applyFont="1" applyFill="1" applyBorder="1"/>
    <xf numFmtId="44" fontId="14" fillId="0" borderId="0" xfId="0" applyNumberFormat="1" applyFont="1"/>
    <xf numFmtId="44" fontId="14" fillId="0" borderId="0" xfId="2" applyFont="1" applyBorder="1"/>
    <xf numFmtId="164" fontId="14" fillId="0" borderId="0" xfId="1" applyNumberFormat="1" applyFont="1" applyFill="1" applyBorder="1"/>
    <xf numFmtId="0" fontId="14" fillId="0" borderId="0" xfId="0" applyFont="1" applyAlignment="1">
      <alignment horizontal="center"/>
    </xf>
    <xf numFmtId="44" fontId="11" fillId="0" borderId="0" xfId="1" applyNumberFormat="1" applyFont="1" applyBorder="1" applyAlignment="1">
      <alignment horizontal="center"/>
    </xf>
    <xf numFmtId="0" fontId="11" fillId="0" borderId="0" xfId="0" applyFont="1" applyAlignment="1">
      <alignment horizontal="left" indent="1"/>
    </xf>
    <xf numFmtId="44" fontId="14" fillId="0" borderId="0" xfId="2" applyFont="1" applyFill="1" applyBorder="1" applyAlignment="1" applyProtection="1">
      <alignment horizontal="left" wrapText="1"/>
    </xf>
    <xf numFmtId="0" fontId="18" fillId="0" borderId="0" xfId="0" applyFont="1"/>
    <xf numFmtId="0" fontId="11" fillId="0" borderId="0" xfId="0" applyFont="1" applyAlignment="1">
      <alignment horizontal="left"/>
    </xf>
    <xf numFmtId="165" fontId="11" fillId="0" borderId="0" xfId="0" applyNumberFormat="1" applyFont="1" applyAlignment="1">
      <alignment horizontal="center"/>
    </xf>
    <xf numFmtId="165" fontId="11" fillId="0" borderId="0" xfId="0" applyNumberFormat="1" applyFont="1"/>
    <xf numFmtId="164" fontId="11" fillId="0" borderId="0" xfId="1" applyNumberFormat="1" applyFont="1" applyFill="1" applyBorder="1" applyProtection="1"/>
    <xf numFmtId="164" fontId="10" fillId="2" borderId="0" xfId="1" applyNumberFormat="1" applyFont="1" applyFill="1" applyBorder="1" applyAlignment="1" applyProtection="1">
      <alignment horizontal="center" wrapText="1"/>
    </xf>
    <xf numFmtId="0" fontId="14" fillId="2" borderId="0" xfId="0" applyFont="1" applyFill="1"/>
    <xf numFmtId="164" fontId="11" fillId="2" borderId="0" xfId="1" applyNumberFormat="1" applyFont="1" applyFill="1" applyBorder="1"/>
    <xf numFmtId="0" fontId="14" fillId="2" borderId="0" xfId="0" applyFont="1" applyFill="1" applyAlignment="1">
      <alignment horizontal="left"/>
    </xf>
    <xf numFmtId="164" fontId="14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 wrapText="1"/>
    </xf>
    <xf numFmtId="164" fontId="14" fillId="2" borderId="0" xfId="1" applyNumberFormat="1" applyFont="1" applyFill="1" applyBorder="1"/>
    <xf numFmtId="165" fontId="14" fillId="2" borderId="0" xfId="0" applyNumberFormat="1" applyFont="1" applyFill="1" applyAlignment="1">
      <alignment horizontal="center"/>
    </xf>
    <xf numFmtId="1" fontId="11" fillId="0" borderId="0" xfId="0" applyNumberFormat="1" applyFont="1"/>
    <xf numFmtId="3" fontId="11" fillId="0" borderId="0" xfId="0" applyNumberFormat="1" applyFont="1" applyAlignment="1">
      <alignment horizontal="center"/>
    </xf>
    <xf numFmtId="3" fontId="11" fillId="0" borderId="0" xfId="0" applyNumberFormat="1" applyFont="1"/>
    <xf numFmtId="3" fontId="11" fillId="0" borderId="0" xfId="0" applyNumberFormat="1" applyFont="1" applyAlignment="1">
      <alignment horizontal="right"/>
    </xf>
    <xf numFmtId="2" fontId="11" fillId="0" borderId="0" xfId="0" applyNumberFormat="1" applyFont="1" applyAlignment="1">
      <alignment horizontal="center"/>
    </xf>
    <xf numFmtId="2" fontId="14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center"/>
    </xf>
    <xf numFmtId="44" fontId="14" fillId="0" borderId="0" xfId="2" applyFont="1" applyFill="1" applyBorder="1" applyProtection="1"/>
    <xf numFmtId="44" fontId="11" fillId="0" borderId="0" xfId="1" applyNumberFormat="1" applyFont="1" applyFill="1" applyBorder="1" applyAlignment="1" applyProtection="1">
      <alignment horizontal="right"/>
    </xf>
    <xf numFmtId="44" fontId="11" fillId="0" borderId="0" xfId="2" applyFont="1" applyFill="1" applyBorder="1" applyProtection="1"/>
    <xf numFmtId="44" fontId="14" fillId="0" borderId="0" xfId="1" applyNumberFormat="1" applyFont="1" applyFill="1" applyBorder="1" applyAlignment="1">
      <alignment horizontal="center"/>
    </xf>
    <xf numFmtId="164" fontId="11" fillId="2" borderId="0" xfId="1" applyNumberFormat="1" applyFont="1" applyFill="1" applyBorder="1" applyAlignment="1" applyProtection="1">
      <alignment horizontal="center"/>
    </xf>
    <xf numFmtId="0" fontId="11" fillId="2" borderId="0" xfId="0" applyFont="1" applyFill="1"/>
    <xf numFmtId="2" fontId="12" fillId="0" borderId="0" xfId="0" applyNumberFormat="1" applyFont="1" applyAlignment="1">
      <alignment horizontal="center"/>
    </xf>
    <xf numFmtId="0" fontId="12" fillId="0" borderId="0" xfId="0" applyFont="1"/>
    <xf numFmtId="0" fontId="11" fillId="0" borderId="6" xfId="0" applyFont="1" applyBorder="1"/>
    <xf numFmtId="0" fontId="11" fillId="0" borderId="0" xfId="1" applyNumberFormat="1" applyFont="1" applyFill="1" applyBorder="1" applyAlignment="1">
      <alignment horizontal="center"/>
    </xf>
    <xf numFmtId="44" fontId="11" fillId="0" borderId="0" xfId="2" applyFont="1" applyFill="1" applyBorder="1" applyAlignment="1">
      <alignment horizontal="center"/>
    </xf>
    <xf numFmtId="0" fontId="11" fillId="0" borderId="1" xfId="0" applyFont="1" applyBorder="1"/>
    <xf numFmtId="0" fontId="19" fillId="0" borderId="0" xfId="0" applyFont="1"/>
    <xf numFmtId="0" fontId="14" fillId="2" borderId="0" xfId="0" applyFont="1" applyFill="1" applyAlignment="1">
      <alignment horizontal="center"/>
    </xf>
    <xf numFmtId="1" fontId="14" fillId="2" borderId="0" xfId="0" applyNumberFormat="1" applyFont="1" applyFill="1" applyAlignment="1">
      <alignment horizontal="center"/>
    </xf>
    <xf numFmtId="44" fontId="14" fillId="0" borderId="0" xfId="2" applyFont="1" applyFill="1" applyBorder="1"/>
    <xf numFmtId="1" fontId="11" fillId="0" borderId="0" xfId="2" applyNumberFormat="1" applyFont="1" applyBorder="1"/>
    <xf numFmtId="0" fontId="11" fillId="0" borderId="1" xfId="0" applyFont="1" applyBorder="1" applyAlignment="1">
      <alignment horizontal="center"/>
    </xf>
    <xf numFmtId="1" fontId="11" fillId="0" borderId="1" xfId="2" applyNumberFormat="1" applyFont="1" applyBorder="1"/>
    <xf numFmtId="0" fontId="11" fillId="0" borderId="1" xfId="0" applyFont="1" applyBorder="1" applyAlignment="1">
      <alignment horizontal="right"/>
    </xf>
    <xf numFmtId="1" fontId="11" fillId="0" borderId="1" xfId="0" applyNumberFormat="1" applyFont="1" applyBorder="1"/>
    <xf numFmtId="168" fontId="11" fillId="0" borderId="0" xfId="2" applyNumberFormat="1" applyFont="1" applyBorder="1"/>
    <xf numFmtId="44" fontId="11" fillId="0" borderId="1" xfId="2" applyFont="1" applyBorder="1"/>
    <xf numFmtId="44" fontId="11" fillId="0" borderId="0" xfId="2" applyFont="1" applyBorder="1" applyAlignment="1">
      <alignment horizontal="right"/>
    </xf>
    <xf numFmtId="44" fontId="11" fillId="0" borderId="1" xfId="2" applyFont="1" applyBorder="1" applyAlignment="1">
      <alignment horizontal="right"/>
    </xf>
    <xf numFmtId="44" fontId="11" fillId="0" borderId="1" xfId="0" applyNumberFormat="1" applyFont="1" applyBorder="1"/>
    <xf numFmtId="164" fontId="11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/>
    </xf>
    <xf numFmtId="169" fontId="11" fillId="0" borderId="0" xfId="0" applyNumberFormat="1" applyFont="1"/>
    <xf numFmtId="169" fontId="14" fillId="0" borderId="0" xfId="0" applyNumberFormat="1" applyFont="1" applyAlignment="1">
      <alignment horizontal="right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169" fontId="14" fillId="0" borderId="1" xfId="0" applyNumberFormat="1" applyFont="1" applyBorder="1" applyAlignment="1">
      <alignment horizontal="center"/>
    </xf>
    <xf numFmtId="164" fontId="14" fillId="0" borderId="1" xfId="1" applyNumberFormat="1" applyFont="1" applyFill="1" applyBorder="1" applyAlignment="1" applyProtection="1">
      <alignment horizontal="center"/>
    </xf>
    <xf numFmtId="3" fontId="14" fillId="0" borderId="1" xfId="0" applyNumberFormat="1" applyFont="1" applyBorder="1" applyAlignment="1">
      <alignment horizontal="center"/>
    </xf>
    <xf numFmtId="0" fontId="20" fillId="0" borderId="0" xfId="0" applyFont="1"/>
    <xf numFmtId="0" fontId="11" fillId="0" borderId="0" xfId="0" applyFont="1" applyAlignment="1">
      <alignment horizontal="left" indent="2"/>
    </xf>
    <xf numFmtId="169" fontId="11" fillId="0" borderId="1" xfId="0" applyNumberFormat="1" applyFont="1" applyBorder="1"/>
    <xf numFmtId="169" fontId="11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left" indent="2"/>
    </xf>
    <xf numFmtId="0" fontId="14" fillId="0" borderId="0" xfId="0" applyFont="1" applyAlignment="1">
      <alignment horizontal="left" indent="2"/>
    </xf>
    <xf numFmtId="0" fontId="21" fillId="0" borderId="0" xfId="4" applyFont="1" applyProtection="1">
      <protection locked="0"/>
    </xf>
    <xf numFmtId="0" fontId="11" fillId="0" borderId="0" xfId="0" applyFont="1" applyAlignment="1">
      <alignment horizontal="center" wrapText="1"/>
    </xf>
    <xf numFmtId="44" fontId="11" fillId="0" borderId="1" xfId="2" applyFont="1" applyFill="1" applyBorder="1"/>
    <xf numFmtId="12" fontId="11" fillId="0" borderId="0" xfId="0" applyNumberFormat="1" applyFont="1"/>
    <xf numFmtId="12" fontId="11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"/>
    </xf>
    <xf numFmtId="12" fontId="14" fillId="0" borderId="0" xfId="0" applyNumberFormat="1" applyFont="1" applyAlignment="1">
      <alignment horizontal="center"/>
    </xf>
    <xf numFmtId="0" fontId="22" fillId="2" borderId="0" xfId="0" applyFont="1" applyFill="1"/>
    <xf numFmtId="44" fontId="11" fillId="0" borderId="0" xfId="2" applyFont="1" applyBorder="1" applyProtection="1"/>
    <xf numFmtId="0" fontId="14" fillId="0" borderId="0" xfId="4" applyFont="1" applyAlignment="1">
      <alignment horizontal="right"/>
    </xf>
    <xf numFmtId="44" fontId="14" fillId="0" borderId="0" xfId="4" applyNumberFormat="1" applyFont="1"/>
    <xf numFmtId="44" fontId="14" fillId="0" borderId="0" xfId="2" applyFont="1" applyBorder="1" applyProtection="1"/>
    <xf numFmtId="44" fontId="14" fillId="0" borderId="0" xfId="2" applyFont="1" applyBorder="1" applyAlignment="1" applyProtection="1">
      <alignment horizontal="center"/>
    </xf>
    <xf numFmtId="0" fontId="18" fillId="0" borderId="0" xfId="4" applyFont="1"/>
    <xf numFmtId="0" fontId="14" fillId="0" borderId="0" xfId="4" applyFont="1" applyAlignment="1">
      <alignment horizontal="center"/>
    </xf>
    <xf numFmtId="0" fontId="16" fillId="0" borderId="0" xfId="4" applyFont="1" applyAlignment="1">
      <alignment horizontal="right"/>
    </xf>
    <xf numFmtId="0" fontId="16" fillId="0" borderId="0" xfId="4" applyFont="1" applyAlignment="1">
      <alignment horizontal="center"/>
    </xf>
    <xf numFmtId="0" fontId="16" fillId="0" borderId="0" xfId="4" applyFont="1" applyAlignment="1">
      <alignment horizontal="left"/>
    </xf>
    <xf numFmtId="0" fontId="14" fillId="0" borderId="0" xfId="4" applyFont="1"/>
    <xf numFmtId="0" fontId="18" fillId="0" borderId="0" xfId="0" applyFont="1" applyAlignment="1">
      <alignment horizontal="right"/>
    </xf>
    <xf numFmtId="44" fontId="14" fillId="0" borderId="0" xfId="2" applyFont="1" applyFill="1" applyBorder="1" applyAlignment="1">
      <alignment horizontal="center"/>
    </xf>
    <xf numFmtId="44" fontId="11" fillId="0" borderId="0" xfId="2" applyFont="1" applyFill="1" applyBorder="1" applyAlignment="1">
      <alignment horizontal="left"/>
    </xf>
    <xf numFmtId="0" fontId="23" fillId="0" borderId="0" xfId="0" applyFont="1" applyAlignment="1">
      <alignment horizontal="left"/>
    </xf>
    <xf numFmtId="0" fontId="18" fillId="0" borderId="1" xfId="0" applyFont="1" applyBorder="1"/>
    <xf numFmtId="0" fontId="14" fillId="0" borderId="0" xfId="0" applyFont="1" applyAlignment="1">
      <alignment horizontal="right"/>
    </xf>
    <xf numFmtId="0" fontId="11" fillId="0" borderId="1" xfId="0" applyFont="1" applyBorder="1" applyAlignment="1">
      <alignment horizontal="left"/>
    </xf>
    <xf numFmtId="44" fontId="14" fillId="0" borderId="0" xfId="0" applyNumberFormat="1" applyFont="1" applyAlignment="1">
      <alignment horizontal="right"/>
    </xf>
    <xf numFmtId="0" fontId="11" fillId="0" borderId="0" xfId="0" applyFont="1" applyAlignment="1">
      <alignment horizontal="right" indent="1"/>
    </xf>
    <xf numFmtId="0" fontId="11" fillId="2" borderId="0" xfId="0" applyFont="1" applyFill="1" applyAlignment="1">
      <alignment horizontal="center"/>
    </xf>
    <xf numFmtId="0" fontId="24" fillId="2" borderId="0" xfId="0" applyFont="1" applyFill="1" applyAlignment="1">
      <alignment horizontal="center"/>
    </xf>
    <xf numFmtId="44" fontId="11" fillId="2" borderId="0" xfId="2" applyFont="1" applyFill="1" applyBorder="1" applyAlignment="1">
      <alignment horizontal="center"/>
    </xf>
    <xf numFmtId="44" fontId="11" fillId="2" borderId="0" xfId="0" applyNumberFormat="1" applyFont="1" applyFill="1"/>
    <xf numFmtId="165" fontId="14" fillId="0" borderId="0" xfId="0" applyNumberFormat="1" applyFont="1"/>
    <xf numFmtId="0" fontId="25" fillId="2" borderId="0" xfId="0" applyFont="1" applyFill="1"/>
    <xf numFmtId="44" fontId="11" fillId="2" borderId="0" xfId="2" applyFont="1" applyFill="1" applyBorder="1"/>
    <xf numFmtId="44" fontId="11" fillId="0" borderId="0" xfId="2" applyFont="1" applyFill="1" applyBorder="1" applyAlignment="1">
      <alignment horizontal="center" wrapText="1"/>
    </xf>
    <xf numFmtId="44" fontId="11" fillId="0" borderId="0" xfId="2" applyFont="1" applyFill="1" applyBorder="1" applyAlignment="1">
      <alignment horizontal="right"/>
    </xf>
    <xf numFmtId="44" fontId="11" fillId="0" borderId="0" xfId="2" applyFont="1" applyFill="1"/>
    <xf numFmtId="44" fontId="11" fillId="0" borderId="0" xfId="2" applyFont="1" applyFill="1" applyAlignment="1">
      <alignment horizontal="center"/>
    </xf>
    <xf numFmtId="44" fontId="11" fillId="0" borderId="0" xfId="2" applyFont="1"/>
    <xf numFmtId="44" fontId="11" fillId="0" borderId="0" xfId="2" applyFont="1" applyAlignment="1">
      <alignment horizontal="right"/>
    </xf>
    <xf numFmtId="164" fontId="16" fillId="0" borderId="0" xfId="1" applyNumberFormat="1" applyFont="1" applyFill="1" applyBorder="1"/>
    <xf numFmtId="164" fontId="16" fillId="0" borderId="0" xfId="1" applyNumberFormat="1" applyFont="1" applyFill="1" applyBorder="1" applyAlignment="1"/>
    <xf numFmtId="0" fontId="20" fillId="0" borderId="0" xfId="0" applyFont="1" applyAlignment="1">
      <alignment horizontal="left"/>
    </xf>
    <xf numFmtId="44" fontId="14" fillId="0" borderId="0" xfId="2" applyFont="1" applyAlignment="1">
      <alignment horizontal="center"/>
    </xf>
    <xf numFmtId="43" fontId="11" fillId="0" borderId="0" xfId="1" applyFont="1" applyFill="1" applyBorder="1" applyProtection="1"/>
    <xf numFmtId="44" fontId="11" fillId="2" borderId="0" xfId="2" applyFont="1" applyFill="1"/>
    <xf numFmtId="0" fontId="11" fillId="2" borderId="0" xfId="0" applyFont="1" applyFill="1" applyAlignment="1">
      <alignment horizontal="right"/>
    </xf>
    <xf numFmtId="44" fontId="11" fillId="2" borderId="0" xfId="2" applyFont="1" applyFill="1" applyBorder="1" applyProtection="1"/>
    <xf numFmtId="0" fontId="24" fillId="0" borderId="0" xfId="0" applyFont="1" applyAlignment="1">
      <alignment horizontal="center"/>
    </xf>
    <xf numFmtId="43" fontId="7" fillId="0" borderId="7" xfId="1" applyFont="1" applyFill="1" applyBorder="1" applyAlignment="1" applyProtection="1">
      <alignment horizontal="center"/>
    </xf>
    <xf numFmtId="43" fontId="5" fillId="0" borderId="7" xfId="1" applyFont="1" applyFill="1" applyBorder="1" applyAlignment="1" applyProtection="1">
      <alignment horizontal="center"/>
    </xf>
    <xf numFmtId="43" fontId="5" fillId="0" borderId="9" xfId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Font="1"/>
    <xf numFmtId="0" fontId="11" fillId="0" borderId="7" xfId="0" applyFont="1" applyBorder="1"/>
    <xf numFmtId="166" fontId="7" fillId="0" borderId="0" xfId="0" applyNumberFormat="1" applyFont="1" applyAlignment="1">
      <alignment horizontal="right"/>
    </xf>
    <xf numFmtId="44" fontId="11" fillId="0" borderId="0" xfId="2" applyFont="1" applyAlignment="1">
      <alignment horizontal="center"/>
    </xf>
    <xf numFmtId="0" fontId="3" fillId="2" borderId="0" xfId="0" applyFont="1" applyFill="1"/>
    <xf numFmtId="0" fontId="2" fillId="0" borderId="0" xfId="0" applyFont="1"/>
    <xf numFmtId="0" fontId="29" fillId="0" borderId="0" xfId="0" applyFont="1"/>
    <xf numFmtId="166" fontId="7" fillId="0" borderId="1" xfId="0" applyNumberFormat="1" applyFont="1" applyBorder="1" applyAlignment="1">
      <alignment horizontal="right"/>
    </xf>
    <xf numFmtId="0" fontId="13" fillId="2" borderId="0" xfId="3" applyFont="1" applyFill="1"/>
    <xf numFmtId="0" fontId="31" fillId="2" borderId="0" xfId="3" applyFont="1" applyFill="1"/>
    <xf numFmtId="165" fontId="31" fillId="2" borderId="0" xfId="3" quotePrefix="1" applyNumberFormat="1" applyFont="1" applyFill="1" applyAlignment="1">
      <alignment horizontal="center"/>
    </xf>
    <xf numFmtId="0" fontId="31" fillId="2" borderId="0" xfId="3" applyFont="1" applyFill="1" applyAlignment="1">
      <alignment horizontal="left"/>
    </xf>
    <xf numFmtId="165" fontId="31" fillId="2" borderId="0" xfId="3" quotePrefix="1" applyNumberFormat="1" applyFont="1" applyFill="1" applyAlignment="1">
      <alignment horizontal="left"/>
    </xf>
    <xf numFmtId="2" fontId="31" fillId="2" borderId="0" xfId="3" quotePrefix="1" applyNumberFormat="1" applyFont="1" applyFill="1" applyAlignment="1">
      <alignment horizontal="left"/>
    </xf>
    <xf numFmtId="0" fontId="11" fillId="0" borderId="8" xfId="0" applyFont="1" applyBorder="1"/>
    <xf numFmtId="0" fontId="11" fillId="6" borderId="0" xfId="0" applyFont="1" applyFill="1"/>
    <xf numFmtId="0" fontId="32" fillId="0" borderId="0" xfId="0" applyFont="1"/>
    <xf numFmtId="0" fontId="31" fillId="2" borderId="0" xfId="0" quotePrefix="1" applyFont="1" applyFill="1" applyAlignment="1">
      <alignment horizontal="left"/>
    </xf>
    <xf numFmtId="0" fontId="31" fillId="2" borderId="0" xfId="0" applyFont="1" applyFill="1" applyAlignment="1">
      <alignment horizontal="left"/>
    </xf>
    <xf numFmtId="0" fontId="33" fillId="0" borderId="0" xfId="0" applyFont="1"/>
    <xf numFmtId="165" fontId="34" fillId="0" borderId="0" xfId="3" applyNumberFormat="1" applyFont="1" applyAlignment="1">
      <alignment horizontal="center"/>
    </xf>
    <xf numFmtId="0" fontId="34" fillId="0" borderId="0" xfId="3" applyFont="1" applyAlignment="1">
      <alignment horizontal="center"/>
    </xf>
    <xf numFmtId="164" fontId="34" fillId="0" borderId="0" xfId="1" applyNumberFormat="1" applyFont="1" applyFill="1" applyBorder="1" applyAlignment="1" applyProtection="1">
      <alignment horizontal="center"/>
    </xf>
    <xf numFmtId="164" fontId="34" fillId="0" borderId="0" xfId="1" applyNumberFormat="1" applyFont="1" applyFill="1" applyBorder="1" applyAlignment="1" applyProtection="1">
      <alignment horizontal="center" wrapText="1"/>
    </xf>
    <xf numFmtId="0" fontId="32" fillId="0" borderId="0" xfId="0" applyFont="1" applyAlignment="1">
      <alignment horizontal="center"/>
    </xf>
    <xf numFmtId="44" fontId="32" fillId="0" borderId="0" xfId="2" applyFont="1" applyBorder="1"/>
    <xf numFmtId="0" fontId="11" fillId="0" borderId="0" xfId="4" applyAlignment="1">
      <alignment horizontal="center"/>
    </xf>
    <xf numFmtId="0" fontId="11" fillId="0" borderId="0" xfId="4"/>
    <xf numFmtId="0" fontId="11" fillId="2" borderId="0" xfId="4" applyFill="1"/>
    <xf numFmtId="44" fontId="11" fillId="2" borderId="0" xfId="4" applyNumberFormat="1" applyFill="1"/>
    <xf numFmtId="0" fontId="11" fillId="0" borderId="0" xfId="4" applyAlignment="1">
      <alignment horizontal="right"/>
    </xf>
    <xf numFmtId="44" fontId="11" fillId="0" borderId="0" xfId="4" applyNumberFormat="1"/>
    <xf numFmtId="0" fontId="11" fillId="2" borderId="0" xfId="4" applyFill="1" applyAlignment="1">
      <alignment horizontal="center"/>
    </xf>
    <xf numFmtId="0" fontId="11" fillId="0" borderId="0" xfId="4" applyAlignment="1">
      <alignment horizontal="left"/>
    </xf>
    <xf numFmtId="0" fontId="11" fillId="0" borderId="1" xfId="4" applyBorder="1" applyAlignment="1">
      <alignment horizontal="right"/>
    </xf>
    <xf numFmtId="0" fontId="11" fillId="0" borderId="1" xfId="4" applyBorder="1" applyAlignment="1">
      <alignment horizontal="center"/>
    </xf>
    <xf numFmtId="0" fontId="11" fillId="0" borderId="1" xfId="4" applyBorder="1" applyAlignment="1">
      <alignment horizontal="left"/>
    </xf>
    <xf numFmtId="1" fontId="11" fillId="0" borderId="1" xfId="4" applyNumberFormat="1" applyBorder="1" applyAlignment="1">
      <alignment horizontal="center"/>
    </xf>
    <xf numFmtId="1" fontId="14" fillId="0" borderId="0" xfId="0" applyNumberFormat="1" applyFont="1"/>
    <xf numFmtId="0" fontId="27" fillId="0" borderId="1" xfId="0" applyFont="1" applyBorder="1"/>
    <xf numFmtId="0" fontId="25" fillId="0" borderId="0" xfId="0" applyFont="1" applyAlignment="1">
      <alignment horizontal="center"/>
    </xf>
    <xf numFmtId="0" fontId="35" fillId="0" borderId="0" xfId="0" applyFont="1"/>
    <xf numFmtId="0" fontId="19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164" fontId="11" fillId="2" borderId="0" xfId="1" applyNumberFormat="1" applyFont="1" applyFill="1" applyBorder="1" applyAlignment="1" applyProtection="1">
      <alignment horizontal="center" wrapText="1"/>
    </xf>
    <xf numFmtId="165" fontId="11" fillId="0" borderId="1" xfId="0" applyNumberFormat="1" applyFont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0" fontId="27" fillId="0" borderId="0" xfId="0" applyFont="1" applyAlignment="1">
      <alignment horizontal="center"/>
    </xf>
    <xf numFmtId="44" fontId="11" fillId="0" borderId="1" xfId="2" applyFont="1" applyFill="1" applyBorder="1" applyAlignment="1">
      <alignment horizontal="right"/>
    </xf>
    <xf numFmtId="44" fontId="14" fillId="0" borderId="0" xfId="2" applyFont="1" applyFill="1" applyBorder="1" applyAlignment="1">
      <alignment horizontal="right"/>
    </xf>
    <xf numFmtId="164" fontId="11" fillId="0" borderId="7" xfId="1" applyNumberFormat="1" applyFont="1" applyFill="1" applyBorder="1"/>
    <xf numFmtId="3" fontId="11" fillId="0" borderId="1" xfId="0" applyNumberFormat="1" applyFont="1" applyBorder="1"/>
    <xf numFmtId="44" fontId="11" fillId="0" borderId="1" xfId="2" applyFont="1" applyFill="1" applyBorder="1" applyProtection="1"/>
    <xf numFmtId="0" fontId="6" fillId="2" borderId="0" xfId="0" applyFont="1" applyFill="1" applyAlignment="1">
      <alignment horizontal="center"/>
    </xf>
    <xf numFmtId="1" fontId="6" fillId="2" borderId="0" xfId="0" applyNumberFormat="1" applyFont="1" applyFill="1" applyAlignment="1">
      <alignment horizontal="center"/>
    </xf>
    <xf numFmtId="164" fontId="6" fillId="2" borderId="0" xfId="1" applyNumberFormat="1" applyFont="1" applyFill="1" applyBorder="1" applyAlignment="1" applyProtection="1">
      <alignment horizontal="center"/>
    </xf>
    <xf numFmtId="0" fontId="6" fillId="2" borderId="0" xfId="0" applyFont="1" applyFill="1" applyAlignment="1">
      <alignment horizontal="right"/>
    </xf>
    <xf numFmtId="0" fontId="6" fillId="2" borderId="0" xfId="0" applyFont="1" applyFill="1" applyAlignment="1">
      <alignment horizontal="left"/>
    </xf>
    <xf numFmtId="43" fontId="6" fillId="2" borderId="0" xfId="1" applyFont="1" applyFill="1" applyBorder="1" applyAlignment="1" applyProtection="1">
      <alignment horizontal="center" vertical="center" wrapText="1"/>
    </xf>
    <xf numFmtId="43" fontId="6" fillId="2" borderId="0" xfId="1" applyFont="1" applyFill="1" applyBorder="1" applyAlignment="1" applyProtection="1">
      <alignment horizontal="center" wrapText="1"/>
    </xf>
    <xf numFmtId="166" fontId="5" fillId="0" borderId="0" xfId="0" applyNumberFormat="1" applyFont="1" applyAlignment="1">
      <alignment horizontal="right"/>
    </xf>
    <xf numFmtId="5" fontId="5" fillId="0" borderId="0" xfId="0" applyNumberFormat="1" applyFont="1" applyAlignment="1">
      <alignment horizontal="right"/>
    </xf>
    <xf numFmtId="3" fontId="5" fillId="0" borderId="0" xfId="0" applyNumberFormat="1" applyFont="1"/>
    <xf numFmtId="166" fontId="2" fillId="0" borderId="0" xfId="0" applyNumberFormat="1" applyFont="1"/>
    <xf numFmtId="0" fontId="5" fillId="5" borderId="1" xfId="0" applyFont="1" applyFill="1" applyBorder="1"/>
    <xf numFmtId="0" fontId="11" fillId="0" borderId="0" xfId="0" applyFont="1" applyAlignment="1">
      <alignment horizontal="left" wrapText="1"/>
    </xf>
    <xf numFmtId="169" fontId="11" fillId="0" borderId="0" xfId="0" applyNumberFormat="1" applyFont="1" applyAlignment="1">
      <alignment horizontal="right"/>
    </xf>
    <xf numFmtId="44" fontId="11" fillId="0" borderId="0" xfId="2" applyFont="1" applyFill="1" applyBorder="1" applyAlignment="1" applyProtection="1">
      <alignment horizontal="right"/>
    </xf>
    <xf numFmtId="44" fontId="11" fillId="0" borderId="1" xfId="2" applyFont="1" applyBorder="1" applyAlignment="1">
      <alignment horizontal="center"/>
    </xf>
    <xf numFmtId="0" fontId="11" fillId="0" borderId="10" xfId="0" applyFont="1" applyBorder="1"/>
    <xf numFmtId="0" fontId="14" fillId="0" borderId="11" xfId="0" applyFont="1" applyBorder="1" applyAlignment="1">
      <alignment horizontal="right"/>
    </xf>
    <xf numFmtId="44" fontId="14" fillId="0" borderId="12" xfId="0" applyNumberFormat="1" applyFont="1" applyBorder="1"/>
    <xf numFmtId="0" fontId="11" fillId="0" borderId="13" xfId="0" applyFont="1" applyBorder="1"/>
    <xf numFmtId="0" fontId="14" fillId="0" borderId="14" xfId="0" applyFont="1" applyBorder="1" applyAlignment="1">
      <alignment horizontal="right"/>
    </xf>
    <xf numFmtId="44" fontId="14" fillId="0" borderId="15" xfId="0" applyNumberFormat="1" applyFont="1" applyBorder="1"/>
    <xf numFmtId="0" fontId="18" fillId="0" borderId="0" xfId="4" applyFont="1" applyAlignment="1">
      <alignment horizontal="right"/>
    </xf>
    <xf numFmtId="43" fontId="7" fillId="0" borderId="1" xfId="1" applyFont="1" applyFill="1" applyBorder="1" applyAlignment="1" applyProtection="1">
      <alignment horizontal="center"/>
    </xf>
    <xf numFmtId="3" fontId="5" fillId="0" borderId="1" xfId="0" applyNumberFormat="1" applyFont="1" applyBorder="1"/>
    <xf numFmtId="5" fontId="7" fillId="0" borderId="0" xfId="0" applyNumberFormat="1" applyFont="1"/>
    <xf numFmtId="9" fontId="5" fillId="0" borderId="18" xfId="5" applyFont="1" applyFill="1" applyBorder="1" applyProtection="1"/>
    <xf numFmtId="164" fontId="7" fillId="0" borderId="17" xfId="1" applyNumberFormat="1" applyFont="1" applyFill="1" applyBorder="1" applyProtection="1"/>
    <xf numFmtId="0" fontId="8" fillId="2" borderId="0" xfId="0" applyFont="1" applyFill="1" applyAlignment="1">
      <alignment horizontal="center"/>
    </xf>
    <xf numFmtId="0" fontId="2" fillId="2" borderId="0" xfId="0" applyFont="1" applyFill="1"/>
    <xf numFmtId="0" fontId="9" fillId="2" borderId="0" xfId="0" applyFont="1" applyFill="1"/>
    <xf numFmtId="164" fontId="9" fillId="2" borderId="0" xfId="1" applyNumberFormat="1" applyFont="1" applyFill="1" applyBorder="1" applyProtection="1"/>
    <xf numFmtId="3" fontId="9" fillId="2" borderId="0" xfId="0" applyNumberFormat="1" applyFont="1" applyFill="1" applyAlignment="1">
      <alignment horizontal="left"/>
    </xf>
    <xf numFmtId="43" fontId="9" fillId="2" borderId="0" xfId="1" applyFont="1" applyFill="1" applyBorder="1" applyAlignment="1" applyProtection="1">
      <alignment horizontal="center"/>
    </xf>
    <xf numFmtId="164" fontId="9" fillId="2" borderId="19" xfId="0" applyNumberFormat="1" applyFont="1" applyFill="1" applyBorder="1"/>
    <xf numFmtId="44" fontId="14" fillId="2" borderId="0" xfId="0" applyNumberFormat="1" applyFont="1" applyFill="1"/>
    <xf numFmtId="44" fontId="14" fillId="2" borderId="0" xfId="4" applyNumberFormat="1" applyFont="1" applyFill="1"/>
    <xf numFmtId="1" fontId="11" fillId="0" borderId="0" xfId="4" applyNumberFormat="1" applyAlignment="1">
      <alignment horizontal="center"/>
    </xf>
    <xf numFmtId="1" fontId="14" fillId="0" borderId="0" xfId="4" applyNumberFormat="1" applyFont="1" applyAlignment="1">
      <alignment horizontal="center"/>
    </xf>
    <xf numFmtId="0" fontId="14" fillId="0" borderId="0" xfId="4" applyFont="1" applyAlignment="1">
      <alignment horizontal="left"/>
    </xf>
    <xf numFmtId="0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 applyAlignment="1" applyProtection="1">
      <alignment horizontal="center"/>
    </xf>
    <xf numFmtId="0" fontId="14" fillId="0" borderId="0" xfId="1" applyNumberFormat="1" applyFont="1" applyFill="1" applyBorder="1" applyAlignment="1">
      <alignment horizontal="center"/>
    </xf>
    <xf numFmtId="0" fontId="14" fillId="0" borderId="0" xfId="1" applyNumberFormat="1" applyFont="1" applyFill="1" applyBorder="1" applyAlignment="1" applyProtection="1">
      <alignment horizontal="center" wrapText="1"/>
    </xf>
    <xf numFmtId="0" fontId="14" fillId="0" borderId="0" xfId="1" applyNumberFormat="1" applyFont="1" applyFill="1" applyBorder="1" applyAlignment="1" applyProtection="1">
      <alignment horizontal="center"/>
    </xf>
    <xf numFmtId="0" fontId="11" fillId="0" borderId="0" xfId="1" applyNumberFormat="1" applyFont="1" applyBorder="1" applyAlignment="1">
      <alignment horizontal="center"/>
    </xf>
    <xf numFmtId="0" fontId="14" fillId="0" borderId="0" xfId="1" applyNumberFormat="1" applyFont="1" applyBorder="1" applyAlignment="1">
      <alignment horizontal="center"/>
    </xf>
    <xf numFmtId="0" fontId="11" fillId="0" borderId="0" xfId="1" applyNumberFormat="1" applyFont="1" applyBorder="1" applyAlignment="1">
      <alignment horizontal="right"/>
    </xf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center"/>
    </xf>
    <xf numFmtId="0" fontId="14" fillId="2" borderId="0" xfId="1" applyNumberFormat="1" applyFont="1" applyFill="1" applyBorder="1" applyAlignment="1">
      <alignment horizontal="left"/>
    </xf>
    <xf numFmtId="0" fontId="11" fillId="2" borderId="0" xfId="1" applyNumberFormat="1" applyFont="1" applyFill="1" applyBorder="1"/>
    <xf numFmtId="0" fontId="14" fillId="0" borderId="0" xfId="1" applyNumberFormat="1" applyFont="1" applyFill="1" applyBorder="1" applyAlignment="1">
      <alignment horizontal="left"/>
    </xf>
    <xf numFmtId="0" fontId="14" fillId="0" borderId="0" xfId="1" applyNumberFormat="1" applyFont="1" applyBorder="1" applyAlignment="1">
      <alignment horizontal="center" wrapText="1"/>
    </xf>
    <xf numFmtId="0" fontId="11" fillId="0" borderId="0" xfId="2" applyNumberFormat="1" applyFont="1" applyBorder="1"/>
    <xf numFmtId="0" fontId="36" fillId="0" borderId="0" xfId="0" applyFont="1" applyAlignment="1">
      <alignment horizontal="left"/>
    </xf>
    <xf numFmtId="8" fontId="11" fillId="0" borderId="0" xfId="1" applyNumberFormat="1" applyFont="1" applyFill="1" applyBorder="1" applyAlignment="1">
      <alignment horizontal="left"/>
    </xf>
    <xf numFmtId="0" fontId="11" fillId="0" borderId="0" xfId="1" applyNumberFormat="1" applyFont="1" applyFill="1" applyBorder="1" applyAlignment="1">
      <alignment horizontal="left"/>
    </xf>
    <xf numFmtId="44" fontId="14" fillId="0" borderId="0" xfId="2" applyFont="1" applyFill="1" applyBorder="1" applyAlignment="1">
      <alignment horizontal="left"/>
    </xf>
    <xf numFmtId="0" fontId="36" fillId="0" borderId="0" xfId="0" applyFont="1"/>
    <xf numFmtId="0" fontId="11" fillId="0" borderId="1" xfId="1" applyNumberFormat="1" applyFont="1" applyBorder="1" applyAlignment="1">
      <alignment horizontal="center"/>
    </xf>
    <xf numFmtId="0" fontId="11" fillId="0" borderId="1" xfId="2" applyNumberFormat="1" applyFont="1" applyBorder="1"/>
    <xf numFmtId="168" fontId="11" fillId="0" borderId="1" xfId="2" applyNumberFormat="1" applyFont="1" applyBorder="1"/>
    <xf numFmtId="44" fontId="14" fillId="0" borderId="0" xfId="2" applyFont="1" applyBorder="1" applyAlignment="1">
      <alignment horizontal="center"/>
    </xf>
    <xf numFmtId="0" fontId="16" fillId="0" borderId="0" xfId="1" applyNumberFormat="1" applyFont="1" applyBorder="1" applyAlignment="1">
      <alignment horizontal="left"/>
    </xf>
    <xf numFmtId="0" fontId="16" fillId="0" borderId="0" xfId="0" applyFont="1" applyAlignment="1">
      <alignment horizontal="left" indent="2"/>
    </xf>
    <xf numFmtId="0" fontId="14" fillId="0" borderId="0" xfId="1" applyNumberFormat="1" applyFont="1" applyFill="1" applyBorder="1"/>
    <xf numFmtId="0" fontId="27" fillId="0" borderId="0" xfId="0" quotePrefix="1" applyFont="1"/>
    <xf numFmtId="44" fontId="14" fillId="0" borderId="0" xfId="2" applyFont="1"/>
    <xf numFmtId="0" fontId="31" fillId="2" borderId="0" xfId="3" quotePrefix="1" applyFont="1" applyFill="1"/>
    <xf numFmtId="164" fontId="28" fillId="0" borderId="0" xfId="1" applyNumberFormat="1" applyFont="1" applyBorder="1" applyAlignment="1" applyProtection="1">
      <alignment horizontal="center"/>
    </xf>
    <xf numFmtId="0" fontId="0" fillId="0" borderId="0" xfId="0" quotePrefix="1" applyAlignment="1">
      <alignment horizontal="center"/>
    </xf>
    <xf numFmtId="164" fontId="7" fillId="0" borderId="0" xfId="1" applyNumberFormat="1" applyFont="1" applyBorder="1" applyProtection="1"/>
    <xf numFmtId="164" fontId="0" fillId="0" borderId="0" xfId="0" applyNumberFormat="1"/>
    <xf numFmtId="0" fontId="7" fillId="0" borderId="0" xfId="0" applyFont="1" applyAlignment="1">
      <alignment horizontal="left" indent="2"/>
    </xf>
    <xf numFmtId="164" fontId="7" fillId="0" borderId="0" xfId="1" applyNumberFormat="1" applyFont="1" applyBorder="1" applyAlignment="1" applyProtection="1">
      <alignment horizontal="center"/>
    </xf>
    <xf numFmtId="0" fontId="0" fillId="0" borderId="1" xfId="0" applyBorder="1"/>
    <xf numFmtId="0" fontId="0" fillId="0" borderId="16" xfId="0" applyBorder="1"/>
    <xf numFmtId="43" fontId="8" fillId="2" borderId="0" xfId="1" applyFont="1" applyFill="1" applyBorder="1" applyAlignment="1" applyProtection="1">
      <alignment horizontal="center"/>
    </xf>
    <xf numFmtId="0" fontId="0" fillId="2" borderId="0" xfId="0" applyFill="1"/>
    <xf numFmtId="164" fontId="8" fillId="2" borderId="0" xfId="1" applyNumberFormat="1" applyFont="1" applyFill="1" applyBorder="1" applyProtection="1"/>
    <xf numFmtId="0" fontId="0" fillId="0" borderId="0" xfId="0" applyAlignment="1">
      <alignment horizontal="left"/>
    </xf>
    <xf numFmtId="0" fontId="22" fillId="0" borderId="0" xfId="0" applyFont="1"/>
    <xf numFmtId="44" fontId="11" fillId="7" borderId="0" xfId="2" applyFont="1" applyFill="1" applyBorder="1"/>
    <xf numFmtId="44" fontId="11" fillId="0" borderId="0" xfId="1" applyNumberFormat="1" applyFont="1" applyFill="1" applyBorder="1" applyAlignment="1">
      <alignment horizontal="center"/>
    </xf>
    <xf numFmtId="44" fontId="14" fillId="8" borderId="0" xfId="2" applyFont="1" applyFill="1" applyBorder="1"/>
    <xf numFmtId="43" fontId="11" fillId="0" borderId="0" xfId="1" applyFont="1" applyBorder="1"/>
    <xf numFmtId="0" fontId="11" fillId="8" borderId="1" xfId="0" applyFont="1" applyFill="1" applyBorder="1" applyAlignment="1">
      <alignment horizontal="center"/>
    </xf>
    <xf numFmtId="44" fontId="11" fillId="7" borderId="0" xfId="2" applyFont="1" applyFill="1" applyAlignment="1">
      <alignment horizontal="center"/>
    </xf>
    <xf numFmtId="44" fontId="27" fillId="0" borderId="0" xfId="2" applyFont="1" applyAlignment="1">
      <alignment horizontal="center"/>
    </xf>
    <xf numFmtId="44" fontId="11" fillId="0" borderId="0" xfId="2" applyFont="1" applyFill="1" applyBorder="1" applyAlignment="1" applyProtection="1">
      <alignment horizontal="center"/>
    </xf>
    <xf numFmtId="44" fontId="11" fillId="0" borderId="0" xfId="2" applyFont="1" applyAlignment="1">
      <alignment horizontal="left"/>
    </xf>
    <xf numFmtId="0" fontId="37" fillId="0" borderId="1" xfId="0" applyFont="1" applyBorder="1" applyAlignment="1">
      <alignment horizontal="center"/>
    </xf>
    <xf numFmtId="44" fontId="27" fillId="0" borderId="0" xfId="0" applyNumberFormat="1" applyFont="1" applyAlignment="1">
      <alignment horizontal="center"/>
    </xf>
    <xf numFmtId="44" fontId="11" fillId="0" borderId="1" xfId="0" applyNumberFormat="1" applyFont="1" applyBorder="1" applyAlignment="1">
      <alignment horizontal="center"/>
    </xf>
    <xf numFmtId="44" fontId="11" fillId="0" borderId="1" xfId="1" applyNumberFormat="1" applyFont="1" applyFill="1" applyBorder="1" applyAlignment="1">
      <alignment horizontal="center"/>
    </xf>
    <xf numFmtId="44" fontId="36" fillId="0" borderId="0" xfId="0" applyNumberFormat="1" applyFont="1" applyAlignment="1">
      <alignment horizontal="center"/>
    </xf>
    <xf numFmtId="44" fontId="36" fillId="0" borderId="0" xfId="1" applyNumberFormat="1" applyFont="1" applyFill="1" applyBorder="1" applyAlignment="1">
      <alignment horizontal="center"/>
    </xf>
    <xf numFmtId="168" fontId="11" fillId="0" borderId="0" xfId="2" applyNumberFormat="1" applyFont="1" applyFill="1" applyBorder="1" applyProtection="1"/>
    <xf numFmtId="164" fontId="5" fillId="0" borderId="0" xfId="1" applyNumberFormat="1" applyFont="1" applyBorder="1" applyProtection="1"/>
    <xf numFmtId="164" fontId="5" fillId="0" borderId="0" xfId="0" applyNumberFormat="1" applyFont="1" applyAlignment="1">
      <alignment horizontal="center"/>
    </xf>
    <xf numFmtId="14" fontId="0" fillId="0" borderId="0" xfId="0" applyNumberFormat="1" applyAlignment="1">
      <alignment horizontal="left"/>
    </xf>
    <xf numFmtId="44" fontId="11" fillId="0" borderId="1" xfId="4" applyNumberFormat="1" applyBorder="1"/>
    <xf numFmtId="3" fontId="5" fillId="0" borderId="1" xfId="0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center"/>
    </xf>
    <xf numFmtId="3" fontId="5" fillId="0" borderId="4" xfId="0" applyNumberFormat="1" applyFont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14" fillId="2" borderId="0" xfId="0" applyFont="1" applyFill="1" applyAlignment="1">
      <alignment horizontal="left"/>
    </xf>
    <xf numFmtId="0" fontId="27" fillId="0" borderId="0" xfId="0" applyFont="1" applyAlignment="1">
      <alignment wrapText="1"/>
    </xf>
    <xf numFmtId="0" fontId="11" fillId="0" borderId="0" xfId="0" applyFont="1" applyAlignment="1">
      <alignment horizontal="left" wrapText="1"/>
    </xf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wrapText="1"/>
    </xf>
    <xf numFmtId="0" fontId="11" fillId="0" borderId="0" xfId="0" applyFont="1" applyAlignment="1">
      <alignment horizontal="right" wrapText="1"/>
    </xf>
    <xf numFmtId="0" fontId="19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38" fillId="0" borderId="0" xfId="0" applyFont="1" applyAlignment="1">
      <alignment horizontal="left" wrapText="1"/>
    </xf>
    <xf numFmtId="0" fontId="20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164" fontId="39" fillId="0" borderId="0" xfId="1" applyNumberFormat="1" applyFont="1" applyFill="1" applyBorder="1" applyProtection="1"/>
    <xf numFmtId="164" fontId="5" fillId="0" borderId="0" xfId="0" applyNumberFormat="1" applyFont="1" applyAlignment="1">
      <alignment horizontal="left"/>
    </xf>
  </cellXfs>
  <cellStyles count="6">
    <cellStyle name="Comma" xfId="1" builtinId="3"/>
    <cellStyle name="Currency" xfId="2" builtinId="4"/>
    <cellStyle name="Normal" xfId="0" builtinId="0"/>
    <cellStyle name="Normal 2" xfId="4" xr:uid="{9F4077F6-8B5C-43D0-9D56-BF58A9737BB1}"/>
    <cellStyle name="Normal 3" xfId="3" xr:uid="{23C9E535-9E39-4683-AC4C-D6439B0CA38E}"/>
    <cellStyle name="Percent" xfId="5" builtinId="5"/>
  </cellStyles>
  <dxfs count="0"/>
  <tableStyles count="0" defaultTableStyle="TableStyleMedium2" defaultPivotStyle="PivotStyleLight16"/>
  <colors>
    <mruColors>
      <color rgb="FFD3BC31"/>
      <color rgb="FFD3BC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3BC31"/>
    <pageSetUpPr fitToPage="1"/>
  </sheetPr>
  <dimension ref="A1:M177"/>
  <sheetViews>
    <sheetView tabSelected="1" topLeftCell="A49" zoomScaleNormal="100" workbookViewId="0">
      <selection activeCell="C47" sqref="C47"/>
    </sheetView>
  </sheetViews>
  <sheetFormatPr defaultColWidth="5" defaultRowHeight="15.75" x14ac:dyDescent="0.25"/>
  <cols>
    <col min="1" max="1" width="10.7109375" style="1" customWidth="1"/>
    <col min="2" max="2" width="1.85546875" style="1" customWidth="1"/>
    <col min="3" max="3" width="45.5703125" style="1" customWidth="1"/>
    <col min="4" max="4" width="1.85546875" style="1" customWidth="1"/>
    <col min="5" max="9" width="13.7109375" style="1" customWidth="1"/>
    <col min="10" max="10" width="1.85546875" style="1" customWidth="1"/>
    <col min="11" max="11" width="13.7109375" style="1" customWidth="1"/>
    <col min="12" max="12" width="19.140625" style="1" bestFit="1" customWidth="1"/>
    <col min="13" max="13" width="10.42578125" style="1" bestFit="1" customWidth="1"/>
    <col min="14" max="14" width="5" style="1"/>
    <col min="15" max="15" width="7.5703125" style="1" bestFit="1" customWidth="1"/>
    <col min="16" max="16" width="8.7109375" style="1" bestFit="1" customWidth="1"/>
    <col min="17" max="16384" width="5" style="1"/>
  </cols>
  <sheetData>
    <row r="1" spans="1:13" ht="16.5" customHeight="1" x14ac:dyDescent="0.25"/>
    <row r="2" spans="1:13" ht="3.6" customHeight="1" x14ac:dyDescent="0.25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</row>
    <row r="3" spans="1:13" ht="21" x14ac:dyDescent="0.35">
      <c r="A3" s="231" t="s">
        <v>0</v>
      </c>
      <c r="B3" s="66"/>
      <c r="C3" s="66"/>
      <c r="D3" s="66"/>
      <c r="E3" s="66" t="s">
        <v>929</v>
      </c>
      <c r="F3" s="66"/>
      <c r="G3" s="66"/>
      <c r="H3" s="66"/>
      <c r="I3" s="66"/>
      <c r="J3" s="66"/>
      <c r="K3" s="66"/>
      <c r="L3" s="66"/>
      <c r="M3" s="66"/>
    </row>
    <row r="4" spans="1:13" customFormat="1" ht="15" x14ac:dyDescent="0.25"/>
    <row r="5" spans="1:13" x14ac:dyDescent="0.25">
      <c r="A5" s="230" t="s">
        <v>460</v>
      </c>
      <c r="C5" s="1" t="s">
        <v>728</v>
      </c>
      <c r="L5" s="2" t="s">
        <v>5</v>
      </c>
      <c r="M5" s="348">
        <v>0</v>
      </c>
    </row>
    <row r="6" spans="1:13" x14ac:dyDescent="0.25">
      <c r="A6" t="s">
        <v>730</v>
      </c>
      <c r="B6"/>
      <c r="C6" t="s">
        <v>729</v>
      </c>
      <c r="D6"/>
      <c r="E6"/>
      <c r="F6"/>
      <c r="G6"/>
      <c r="H6"/>
      <c r="L6" s="2" t="s">
        <v>6</v>
      </c>
      <c r="M6" s="348">
        <v>2960</v>
      </c>
    </row>
    <row r="7" spans="1:13" x14ac:dyDescent="0.25">
      <c r="A7" t="s">
        <v>1</v>
      </c>
      <c r="B7"/>
      <c r="C7" t="s">
        <v>731</v>
      </c>
      <c r="D7"/>
      <c r="E7"/>
      <c r="F7"/>
      <c r="G7"/>
      <c r="H7"/>
      <c r="L7" s="2" t="s">
        <v>7</v>
      </c>
      <c r="M7" s="348">
        <v>1661</v>
      </c>
    </row>
    <row r="8" spans="1:13" x14ac:dyDescent="0.25">
      <c r="A8" t="s">
        <v>2</v>
      </c>
      <c r="B8"/>
      <c r="C8" s="379">
        <v>46254</v>
      </c>
      <c r="D8"/>
      <c r="E8"/>
      <c r="F8"/>
      <c r="G8"/>
      <c r="H8"/>
      <c r="L8" s="224" t="s">
        <v>8</v>
      </c>
      <c r="M8" s="348">
        <f>SUM(M5:M7)</f>
        <v>4621</v>
      </c>
    </row>
    <row r="9" spans="1:13" x14ac:dyDescent="0.25">
      <c r="A9" t="s">
        <v>3</v>
      </c>
      <c r="B9"/>
      <c r="C9" s="359" t="s">
        <v>972</v>
      </c>
      <c r="D9"/>
      <c r="E9"/>
      <c r="F9"/>
      <c r="G9"/>
      <c r="H9"/>
      <c r="L9" s="2" t="s">
        <v>9</v>
      </c>
      <c r="M9" s="348">
        <v>1121</v>
      </c>
    </row>
    <row r="10" spans="1:13" x14ac:dyDescent="0.25">
      <c r="A10" t="s">
        <v>4</v>
      </c>
      <c r="B10"/>
      <c r="C10" s="359"/>
      <c r="D10"/>
      <c r="E10"/>
      <c r="F10"/>
      <c r="G10"/>
      <c r="H10"/>
      <c r="L10" s="2" t="s">
        <v>10</v>
      </c>
      <c r="M10" s="348">
        <v>2784</v>
      </c>
    </row>
    <row r="11" spans="1:13" x14ac:dyDescent="0.25">
      <c r="A11"/>
      <c r="B11"/>
      <c r="C11"/>
      <c r="D11"/>
      <c r="E11"/>
      <c r="F11"/>
      <c r="G11"/>
      <c r="H11"/>
      <c r="L11" s="2" t="s">
        <v>732</v>
      </c>
      <c r="M11" s="348">
        <v>577</v>
      </c>
    </row>
    <row r="12" spans="1:13" x14ac:dyDescent="0.25">
      <c r="A12"/>
      <c r="B12"/>
      <c r="C12"/>
      <c r="D12"/>
      <c r="E12"/>
      <c r="F12"/>
      <c r="G12"/>
      <c r="H12"/>
      <c r="L12" s="2" t="s">
        <v>411</v>
      </c>
      <c r="M12" s="348">
        <v>624</v>
      </c>
    </row>
    <row r="13" spans="1:13" x14ac:dyDescent="0.25">
      <c r="A13"/>
      <c r="B13"/>
      <c r="C13"/>
      <c r="D13"/>
      <c r="E13"/>
      <c r="F13"/>
      <c r="G13"/>
      <c r="H13"/>
      <c r="L13" s="224" t="s">
        <v>11</v>
      </c>
      <c r="M13" s="348">
        <f>SUM(M8:M12)</f>
        <v>9727</v>
      </c>
    </row>
    <row r="14" spans="1:13" x14ac:dyDescent="0.25">
      <c r="A14"/>
      <c r="B14"/>
      <c r="C14"/>
      <c r="D14"/>
      <c r="E14"/>
      <c r="F14"/>
      <c r="G14"/>
      <c r="H14"/>
    </row>
    <row r="15" spans="1:13" ht="26.25" x14ac:dyDescent="0.25">
      <c r="A15" s="278" t="s">
        <v>12</v>
      </c>
      <c r="B15" s="278"/>
      <c r="C15" s="278" t="s">
        <v>13</v>
      </c>
      <c r="D15" s="278"/>
      <c r="E15" s="279" t="s">
        <v>14</v>
      </c>
      <c r="F15" s="280" t="s">
        <v>15</v>
      </c>
      <c r="G15" s="278" t="s">
        <v>16</v>
      </c>
      <c r="H15" s="278" t="s">
        <v>17</v>
      </c>
      <c r="I15" s="281" t="s">
        <v>18</v>
      </c>
      <c r="J15" s="282"/>
      <c r="K15" s="278" t="s">
        <v>19</v>
      </c>
      <c r="L15" s="283" t="s">
        <v>20</v>
      </c>
      <c r="M15" s="284" t="s">
        <v>21</v>
      </c>
    </row>
    <row r="16" spans="1:13" x14ac:dyDescent="0.25">
      <c r="A16" s="4">
        <v>1</v>
      </c>
      <c r="B16" s="4"/>
      <c r="C16" s="5" t="s">
        <v>22</v>
      </c>
      <c r="D16" s="5"/>
      <c r="E16" s="6"/>
      <c r="F16" s="381"/>
      <c r="G16" s="381"/>
      <c r="H16" s="7"/>
      <c r="I16" s="382" t="s">
        <v>23</v>
      </c>
      <c r="J16" s="383"/>
      <c r="K16" s="12">
        <f>SUM(K17:K33)</f>
        <v>192211.66</v>
      </c>
      <c r="L16" s="13">
        <f>IFERROR(K16/M$8,"$0")</f>
        <v>41.595252109932915</v>
      </c>
      <c r="M16" s="14">
        <f>IFERROR(K16/M$13,"$0")</f>
        <v>19.760631232651384</v>
      </c>
    </row>
    <row r="17" spans="1:13" x14ac:dyDescent="0.25">
      <c r="A17" s="8" t="s">
        <v>24</v>
      </c>
      <c r="B17" s="8"/>
      <c r="C17" s="9" t="s">
        <v>25</v>
      </c>
      <c r="D17"/>
      <c r="E17" s="350">
        <v>0</v>
      </c>
      <c r="F17" s="58">
        <f>'DIV 1 GC'!J6</f>
        <v>89775</v>
      </c>
      <c r="G17" s="58">
        <v>0</v>
      </c>
      <c r="H17" s="350">
        <v>0</v>
      </c>
      <c r="I17" s="350">
        <v>0</v>
      </c>
      <c r="J17"/>
      <c r="K17" s="351">
        <f>SUM(E17:I17)</f>
        <v>89775</v>
      </c>
      <c r="L17" s="221">
        <f t="shared" ref="L17:L82" si="0">IFERROR(K17/M$8,"$0")</f>
        <v>19.427613070763904</v>
      </c>
      <c r="M17" s="18">
        <f t="shared" ref="M17:M82" si="1">IFERROR(K17/M$13,"$0")</f>
        <v>9.2294643775059111</v>
      </c>
    </row>
    <row r="18" spans="1:13" x14ac:dyDescent="0.25">
      <c r="A18" s="10" t="s">
        <v>26</v>
      </c>
      <c r="B18" s="10"/>
      <c r="C18" s="9" t="s">
        <v>441</v>
      </c>
      <c r="D18"/>
      <c r="E18" s="350">
        <v>0</v>
      </c>
      <c r="F18" s="350">
        <v>2500</v>
      </c>
      <c r="G18" s="58">
        <v>0</v>
      </c>
      <c r="H18" s="350">
        <v>0</v>
      </c>
      <c r="I18" s="350">
        <v>0</v>
      </c>
      <c r="J18"/>
      <c r="K18" s="351">
        <f t="shared" ref="K18:K33" si="2">SUM(E18:I18)</f>
        <v>2500</v>
      </c>
      <c r="L18" s="18">
        <f t="shared" si="0"/>
        <v>0.5410084397316598</v>
      </c>
      <c r="M18" s="18">
        <f t="shared" si="1"/>
        <v>0.25701655186594019</v>
      </c>
    </row>
    <row r="19" spans="1:13" x14ac:dyDescent="0.25">
      <c r="A19" s="10" t="s">
        <v>27</v>
      </c>
      <c r="B19" s="10"/>
      <c r="C19" s="9" t="s">
        <v>28</v>
      </c>
      <c r="D19"/>
      <c r="E19" s="350">
        <v>0</v>
      </c>
      <c r="F19" s="350">
        <v>0</v>
      </c>
      <c r="G19" s="58">
        <v>0</v>
      </c>
      <c r="H19" s="350">
        <f>'DIV 1 GC'!G16</f>
        <v>4687</v>
      </c>
      <c r="I19" s="350">
        <v>0</v>
      </c>
      <c r="J19"/>
      <c r="K19" s="351">
        <f t="shared" si="2"/>
        <v>4687</v>
      </c>
      <c r="L19" s="18">
        <f t="shared" si="0"/>
        <v>1.0142826228089159</v>
      </c>
      <c r="M19" s="18">
        <f t="shared" si="1"/>
        <v>0.48185463143826462</v>
      </c>
    </row>
    <row r="20" spans="1:13" x14ac:dyDescent="0.25">
      <c r="A20" s="10" t="s">
        <v>29</v>
      </c>
      <c r="B20" s="10"/>
      <c r="C20" s="9" t="s">
        <v>700</v>
      </c>
      <c r="D20"/>
      <c r="E20" s="350">
        <v>0</v>
      </c>
      <c r="F20" s="350">
        <v>0</v>
      </c>
      <c r="G20" s="58">
        <v>0</v>
      </c>
      <c r="H20" s="350">
        <v>14170.46</v>
      </c>
      <c r="I20" s="350">
        <v>0</v>
      </c>
      <c r="J20"/>
      <c r="K20" s="351">
        <f t="shared" si="2"/>
        <v>14170.46</v>
      </c>
      <c r="L20" s="18">
        <f t="shared" si="0"/>
        <v>3.0665353819519581</v>
      </c>
      <c r="M20" s="18">
        <f t="shared" si="1"/>
        <v>1.4568171070216922</v>
      </c>
    </row>
    <row r="21" spans="1:13" x14ac:dyDescent="0.25">
      <c r="A21" s="10" t="s">
        <v>30</v>
      </c>
      <c r="B21" s="10"/>
      <c r="C21" s="9" t="s">
        <v>31</v>
      </c>
      <c r="D21"/>
      <c r="E21" s="350">
        <v>0</v>
      </c>
      <c r="F21" s="350">
        <v>0</v>
      </c>
      <c r="G21" s="58">
        <v>0</v>
      </c>
      <c r="H21" s="350">
        <f>'DIV 1 GC'!J60</f>
        <v>4608</v>
      </c>
      <c r="I21" s="350">
        <v>0</v>
      </c>
      <c r="J21"/>
      <c r="K21" s="351">
        <f t="shared" si="2"/>
        <v>4608</v>
      </c>
      <c r="L21" s="18">
        <f t="shared" si="0"/>
        <v>0.99718675611339536</v>
      </c>
      <c r="M21" s="18">
        <f t="shared" si="1"/>
        <v>0.47373290839930093</v>
      </c>
    </row>
    <row r="22" spans="1:13" x14ac:dyDescent="0.25">
      <c r="A22" s="10" t="s">
        <v>32</v>
      </c>
      <c r="B22" s="10"/>
      <c r="C22" s="9" t="s">
        <v>33</v>
      </c>
      <c r="D22"/>
      <c r="E22" s="350">
        <v>0</v>
      </c>
      <c r="F22" s="350">
        <v>0</v>
      </c>
      <c r="G22" s="58">
        <v>0</v>
      </c>
      <c r="H22" s="350">
        <f>'DIV 1 GC'!J69</f>
        <v>8864</v>
      </c>
      <c r="I22" s="350">
        <v>0</v>
      </c>
      <c r="J22"/>
      <c r="K22" s="351">
        <f t="shared" si="2"/>
        <v>8864</v>
      </c>
      <c r="L22" s="18">
        <f t="shared" si="0"/>
        <v>1.9181995239125731</v>
      </c>
      <c r="M22" s="18">
        <f t="shared" si="1"/>
        <v>0.91127788629587747</v>
      </c>
    </row>
    <row r="23" spans="1:13" x14ac:dyDescent="0.25">
      <c r="A23" s="10" t="s">
        <v>34</v>
      </c>
      <c r="B23" s="10"/>
      <c r="C23" s="9" t="s">
        <v>35</v>
      </c>
      <c r="D23"/>
      <c r="E23" s="350">
        <v>0</v>
      </c>
      <c r="F23" s="350">
        <v>0</v>
      </c>
      <c r="G23" s="58">
        <v>0</v>
      </c>
      <c r="H23" s="350">
        <v>0</v>
      </c>
      <c r="I23" s="350">
        <v>0</v>
      </c>
      <c r="J23"/>
      <c r="K23" s="351">
        <f t="shared" si="2"/>
        <v>0</v>
      </c>
      <c r="L23" s="18">
        <f t="shared" si="0"/>
        <v>0</v>
      </c>
      <c r="M23" s="18">
        <f t="shared" si="1"/>
        <v>0</v>
      </c>
    </row>
    <row r="24" spans="1:13" x14ac:dyDescent="0.25">
      <c r="A24" s="10" t="s">
        <v>643</v>
      </c>
      <c r="B24" s="10"/>
      <c r="C24" s="9" t="s">
        <v>644</v>
      </c>
      <c r="D24"/>
      <c r="E24" s="350">
        <v>1500</v>
      </c>
      <c r="F24" s="350">
        <v>0</v>
      </c>
      <c r="G24" s="58">
        <v>0</v>
      </c>
      <c r="H24" s="350">
        <v>0</v>
      </c>
      <c r="I24" s="350">
        <v>0</v>
      </c>
      <c r="J24"/>
      <c r="K24" s="351">
        <f t="shared" si="2"/>
        <v>1500</v>
      </c>
      <c r="L24" s="18">
        <f t="shared" ref="L24" si="3">IFERROR(K24/M$8,"$0")</f>
        <v>0.3246050638389959</v>
      </c>
      <c r="M24" s="18">
        <f t="shared" ref="M24" si="4">IFERROR(K24/M$13,"$0")</f>
        <v>0.1542099311195641</v>
      </c>
    </row>
    <row r="25" spans="1:13" x14ac:dyDescent="0.25">
      <c r="A25" s="10" t="s">
        <v>36</v>
      </c>
      <c r="B25" s="10"/>
      <c r="C25" s="9" t="s">
        <v>37</v>
      </c>
      <c r="D25"/>
      <c r="E25" s="350">
        <v>0</v>
      </c>
      <c r="F25" s="350">
        <v>0</v>
      </c>
      <c r="G25" s="58">
        <v>0</v>
      </c>
      <c r="H25" s="350">
        <f>'DIV 1 GC'!J89</f>
        <v>7597.2</v>
      </c>
      <c r="I25" s="350">
        <v>0</v>
      </c>
      <c r="J25"/>
      <c r="K25" s="351">
        <f t="shared" si="2"/>
        <v>7597.2</v>
      </c>
      <c r="L25" s="18">
        <f t="shared" si="0"/>
        <v>1.6440597273317463</v>
      </c>
      <c r="M25" s="18">
        <f t="shared" si="1"/>
        <v>0.78104245913436821</v>
      </c>
    </row>
    <row r="26" spans="1:13" x14ac:dyDescent="0.25">
      <c r="A26" s="10" t="s">
        <v>442</v>
      </c>
      <c r="B26" s="10"/>
      <c r="C26" s="9" t="s">
        <v>946</v>
      </c>
      <c r="D26"/>
      <c r="E26" s="350">
        <v>0</v>
      </c>
      <c r="F26" s="350">
        <v>0</v>
      </c>
      <c r="G26" s="58">
        <v>0</v>
      </c>
      <c r="H26" s="350">
        <v>1500</v>
      </c>
      <c r="I26" s="350">
        <v>0</v>
      </c>
      <c r="J26"/>
      <c r="K26" s="351">
        <f t="shared" si="2"/>
        <v>1500</v>
      </c>
      <c r="L26" s="18">
        <f t="shared" si="0"/>
        <v>0.3246050638389959</v>
      </c>
      <c r="M26" s="18">
        <f t="shared" si="1"/>
        <v>0.1542099311195641</v>
      </c>
    </row>
    <row r="27" spans="1:13" x14ac:dyDescent="0.25">
      <c r="A27" s="10" t="s">
        <v>39</v>
      </c>
      <c r="B27" s="10"/>
      <c r="C27" s="9" t="s">
        <v>461</v>
      </c>
      <c r="D27"/>
      <c r="E27" s="350">
        <v>0</v>
      </c>
      <c r="F27" s="350">
        <v>0</v>
      </c>
      <c r="G27" s="58">
        <v>0</v>
      </c>
      <c r="H27" s="350">
        <v>2250</v>
      </c>
      <c r="I27" s="350">
        <v>0</v>
      </c>
      <c r="J27"/>
      <c r="K27" s="351">
        <f t="shared" si="2"/>
        <v>2250</v>
      </c>
      <c r="L27" s="18">
        <f t="shared" si="0"/>
        <v>0.48690759575849385</v>
      </c>
      <c r="M27" s="18">
        <f t="shared" si="1"/>
        <v>0.23131489667934615</v>
      </c>
    </row>
    <row r="28" spans="1:13" x14ac:dyDescent="0.25">
      <c r="A28" s="10" t="s">
        <v>40</v>
      </c>
      <c r="B28" s="10"/>
      <c r="C28" s="9" t="s">
        <v>41</v>
      </c>
      <c r="D28"/>
      <c r="E28" s="350">
        <v>0</v>
      </c>
      <c r="F28" s="350">
        <v>2400</v>
      </c>
      <c r="G28" s="58">
        <v>1100</v>
      </c>
      <c r="H28" s="350">
        <v>0</v>
      </c>
      <c r="I28" s="350">
        <v>0</v>
      </c>
      <c r="J28"/>
      <c r="K28" s="351">
        <f t="shared" si="2"/>
        <v>3500</v>
      </c>
      <c r="L28" s="18">
        <f t="shared" si="0"/>
        <v>0.75741181562432369</v>
      </c>
      <c r="M28" s="18">
        <f t="shared" si="1"/>
        <v>0.35982317261231622</v>
      </c>
    </row>
    <row r="29" spans="1:13" x14ac:dyDescent="0.25">
      <c r="A29" s="10" t="s">
        <v>640</v>
      </c>
      <c r="B29" s="10"/>
      <c r="C29" s="9" t="s">
        <v>641</v>
      </c>
      <c r="D29"/>
      <c r="E29" s="350">
        <v>0</v>
      </c>
      <c r="F29" s="350">
        <v>1250</v>
      </c>
      <c r="G29" s="58">
        <v>150</v>
      </c>
      <c r="H29" s="350">
        <v>0</v>
      </c>
      <c r="I29" s="350">
        <v>0</v>
      </c>
      <c r="J29"/>
      <c r="K29" s="351">
        <f t="shared" ref="K29" si="5">SUM(E29:I29)</f>
        <v>1400</v>
      </c>
      <c r="L29" s="18">
        <f t="shared" ref="L29" si="6">IFERROR(K29/M$8,"$0")</f>
        <v>0.30296472624972948</v>
      </c>
      <c r="M29" s="18">
        <f t="shared" ref="M29" si="7">IFERROR(K29/M$13,"$0")</f>
        <v>0.14392926904492651</v>
      </c>
    </row>
    <row r="30" spans="1:13" x14ac:dyDescent="0.25">
      <c r="A30" s="11" t="s">
        <v>42</v>
      </c>
      <c r="B30" s="11"/>
      <c r="C30" s="9" t="s">
        <v>43</v>
      </c>
      <c r="D30"/>
      <c r="E30" s="350">
        <v>0</v>
      </c>
      <c r="F30" s="350">
        <f>'DIV 1 GC'!J132+'DIV 1 GC'!J133</f>
        <v>12485</v>
      </c>
      <c r="G30" s="58">
        <v>0</v>
      </c>
      <c r="H30" s="350">
        <f>'DIV 1 GC'!J139</f>
        <v>7400</v>
      </c>
      <c r="I30" s="350">
        <f>'DIV 1 GC'!J135+'DIV 1 GC'!J136+'DIV 1 GC'!J137</f>
        <v>6725</v>
      </c>
      <c r="J30"/>
      <c r="K30" s="351">
        <f t="shared" si="2"/>
        <v>26610</v>
      </c>
      <c r="L30" s="18">
        <f t="shared" si="0"/>
        <v>5.7584938325037873</v>
      </c>
      <c r="M30" s="18">
        <f t="shared" si="1"/>
        <v>2.7356841780610672</v>
      </c>
    </row>
    <row r="31" spans="1:13" x14ac:dyDescent="0.25">
      <c r="A31" s="10" t="s">
        <v>44</v>
      </c>
      <c r="B31" s="10"/>
      <c r="C31" s="9" t="s">
        <v>45</v>
      </c>
      <c r="D31"/>
      <c r="E31" s="350">
        <v>0</v>
      </c>
      <c r="F31" s="350">
        <v>0</v>
      </c>
      <c r="G31" s="58">
        <v>0</v>
      </c>
      <c r="H31" s="350">
        <f>'DIV 1 GC'!J144</f>
        <v>18000</v>
      </c>
      <c r="I31" s="350">
        <v>0</v>
      </c>
      <c r="J31"/>
      <c r="K31" s="351">
        <f t="shared" si="2"/>
        <v>18000</v>
      </c>
      <c r="L31" s="18">
        <f t="shared" si="0"/>
        <v>3.8952607660679508</v>
      </c>
      <c r="M31" s="18">
        <f t="shared" si="1"/>
        <v>1.8505191734347692</v>
      </c>
    </row>
    <row r="32" spans="1:13" x14ac:dyDescent="0.25">
      <c r="A32" s="10" t="s">
        <v>46</v>
      </c>
      <c r="B32" s="10"/>
      <c r="C32" s="9" t="s">
        <v>642</v>
      </c>
      <c r="D32"/>
      <c r="E32" s="350">
        <v>0</v>
      </c>
      <c r="F32" s="350">
        <v>0</v>
      </c>
      <c r="G32" s="58">
        <v>0</v>
      </c>
      <c r="H32" s="350">
        <v>2250</v>
      </c>
      <c r="I32" s="350">
        <v>0</v>
      </c>
      <c r="J32"/>
      <c r="K32" s="351">
        <f t="shared" si="2"/>
        <v>2250</v>
      </c>
      <c r="L32" s="18">
        <f t="shared" si="0"/>
        <v>0.48690759575849385</v>
      </c>
      <c r="M32" s="18">
        <f t="shared" si="1"/>
        <v>0.23131489667934615</v>
      </c>
    </row>
    <row r="33" spans="1:13" x14ac:dyDescent="0.25">
      <c r="A33" s="10" t="s">
        <v>48</v>
      </c>
      <c r="B33" s="10"/>
      <c r="C33" s="9" t="s">
        <v>49</v>
      </c>
      <c r="D33"/>
      <c r="E33" s="350">
        <v>0</v>
      </c>
      <c r="F33" s="350">
        <v>3000</v>
      </c>
      <c r="G33" s="58">
        <v>0</v>
      </c>
      <c r="H33" s="350">
        <v>0</v>
      </c>
      <c r="I33" s="350">
        <v>0</v>
      </c>
      <c r="J33"/>
      <c r="K33" s="351">
        <f t="shared" si="2"/>
        <v>3000</v>
      </c>
      <c r="L33" s="18">
        <f t="shared" si="0"/>
        <v>0.6492101276779918</v>
      </c>
      <c r="M33" s="18">
        <f t="shared" si="1"/>
        <v>0.30841986223912821</v>
      </c>
    </row>
    <row r="34" spans="1:13" x14ac:dyDescent="0.25">
      <c r="A34" s="4">
        <v>2</v>
      </c>
      <c r="B34" s="4"/>
      <c r="C34" s="5" t="s">
        <v>50</v>
      </c>
      <c r="D34" s="5"/>
      <c r="E34" s="6"/>
      <c r="F34" s="302"/>
      <c r="G34" s="302"/>
      <c r="H34" s="7"/>
      <c r="I34" s="382" t="s">
        <v>23</v>
      </c>
      <c r="J34" s="383"/>
      <c r="K34" s="12">
        <f>SUM(K35)</f>
        <v>0</v>
      </c>
      <c r="L34" s="13">
        <f t="shared" si="0"/>
        <v>0</v>
      </c>
      <c r="M34" s="14">
        <f t="shared" si="1"/>
        <v>0</v>
      </c>
    </row>
    <row r="35" spans="1:13" x14ac:dyDescent="0.25">
      <c r="A35" s="8" t="s">
        <v>208</v>
      </c>
      <c r="B35" s="8"/>
      <c r="C35" s="9" t="s">
        <v>209</v>
      </c>
      <c r="D35"/>
      <c r="E35" s="350">
        <v>0</v>
      </c>
      <c r="F35" s="350">
        <v>0</v>
      </c>
      <c r="G35" s="58">
        <v>0</v>
      </c>
      <c r="H35" s="350">
        <v>0</v>
      </c>
      <c r="I35" s="350">
        <v>0</v>
      </c>
      <c r="J35"/>
      <c r="K35" s="351">
        <f>SUM(E35:I35)</f>
        <v>0</v>
      </c>
      <c r="L35" s="18">
        <f t="shared" si="0"/>
        <v>0</v>
      </c>
      <c r="M35" s="18">
        <f t="shared" si="1"/>
        <v>0</v>
      </c>
    </row>
    <row r="36" spans="1:13" x14ac:dyDescent="0.25">
      <c r="A36" s="4">
        <v>3</v>
      </c>
      <c r="B36" s="4"/>
      <c r="C36" s="5" t="s">
        <v>51</v>
      </c>
      <c r="D36" s="5"/>
      <c r="E36" s="6"/>
      <c r="F36" s="381"/>
      <c r="G36" s="381"/>
      <c r="H36" s="7"/>
      <c r="I36" s="382" t="s">
        <v>23</v>
      </c>
      <c r="J36" s="383"/>
      <c r="K36" s="12">
        <f>SUM(K37:K38)</f>
        <v>111245</v>
      </c>
      <c r="L36" s="13">
        <f t="shared" si="0"/>
        <v>24.073793551179399</v>
      </c>
      <c r="M36" s="14">
        <f t="shared" si="1"/>
        <v>11.436722524930605</v>
      </c>
    </row>
    <row r="37" spans="1:13" x14ac:dyDescent="0.25">
      <c r="A37" s="8" t="s">
        <v>52</v>
      </c>
      <c r="B37" s="8"/>
      <c r="C37" s="9" t="s">
        <v>457</v>
      </c>
      <c r="D37"/>
      <c r="E37" s="350">
        <v>0</v>
      </c>
      <c r="F37" s="350">
        <v>0</v>
      </c>
      <c r="G37" s="58">
        <v>0</v>
      </c>
      <c r="H37" s="350">
        <v>0</v>
      </c>
      <c r="I37" s="58">
        <v>80749</v>
      </c>
      <c r="J37"/>
      <c r="K37" s="351">
        <f>SUM(E37:I37)</f>
        <v>80749</v>
      </c>
      <c r="L37" s="221">
        <f t="shared" si="0"/>
        <v>17.47435619995672</v>
      </c>
      <c r="M37" s="18">
        <f t="shared" si="1"/>
        <v>8.3015318186491207</v>
      </c>
    </row>
    <row r="38" spans="1:13" x14ac:dyDescent="0.25">
      <c r="A38" s="10" t="s">
        <v>54</v>
      </c>
      <c r="B38" s="10"/>
      <c r="C38" s="9" t="s">
        <v>55</v>
      </c>
      <c r="D38"/>
      <c r="E38" s="350">
        <v>0</v>
      </c>
      <c r="F38" s="350">
        <v>0</v>
      </c>
      <c r="G38" s="58">
        <v>0</v>
      </c>
      <c r="H38" s="350">
        <v>1700</v>
      </c>
      <c r="I38" s="350">
        <v>28796</v>
      </c>
      <c r="J38"/>
      <c r="K38" s="351">
        <f>SUM(E38:I38)</f>
        <v>30496</v>
      </c>
      <c r="L38" s="301">
        <f t="shared" si="0"/>
        <v>6.5994373512226794</v>
      </c>
      <c r="M38" s="18">
        <f t="shared" si="1"/>
        <v>3.1351907062814846</v>
      </c>
    </row>
    <row r="39" spans="1:13" x14ac:dyDescent="0.25">
      <c r="A39" s="4">
        <v>4</v>
      </c>
      <c r="B39" s="4"/>
      <c r="C39" s="5" t="s">
        <v>56</v>
      </c>
      <c r="D39" s="5"/>
      <c r="E39" s="6"/>
      <c r="F39" s="302"/>
      <c r="G39" s="302"/>
      <c r="H39" s="7"/>
      <c r="I39" s="382" t="s">
        <v>23</v>
      </c>
      <c r="J39" s="383"/>
      <c r="K39" s="15">
        <f>SUM(K40:K42)</f>
        <v>116214</v>
      </c>
      <c r="L39" s="13">
        <f t="shared" si="0"/>
        <v>25.149101925990045</v>
      </c>
      <c r="M39" s="14">
        <f t="shared" si="1"/>
        <v>11.947568623419349</v>
      </c>
    </row>
    <row r="40" spans="1:13" hidden="1" x14ac:dyDescent="0.25">
      <c r="A40" s="10" t="s">
        <v>228</v>
      </c>
      <c r="B40" s="10"/>
      <c r="C40" s="9" t="s">
        <v>455</v>
      </c>
      <c r="D40" s="9"/>
      <c r="E40" s="350">
        <v>0</v>
      </c>
      <c r="F40" s="350">
        <v>0</v>
      </c>
      <c r="G40" s="58">
        <v>0</v>
      </c>
      <c r="H40" s="350">
        <v>0</v>
      </c>
      <c r="I40" s="350">
        <v>0</v>
      </c>
      <c r="J40" s="16"/>
      <c r="K40" s="351">
        <f>SUM(E40:I40)</f>
        <v>0</v>
      </c>
      <c r="L40" s="18">
        <f t="shared" si="0"/>
        <v>0</v>
      </c>
      <c r="M40" s="18">
        <f t="shared" si="1"/>
        <v>0</v>
      </c>
    </row>
    <row r="41" spans="1:13" x14ac:dyDescent="0.25">
      <c r="A41" s="10" t="s">
        <v>57</v>
      </c>
      <c r="B41" s="10"/>
      <c r="C41" s="9" t="s">
        <v>58</v>
      </c>
      <c r="D41" s="9"/>
      <c r="E41" s="350">
        <v>0</v>
      </c>
      <c r="F41" s="350">
        <v>0</v>
      </c>
      <c r="G41" s="58">
        <v>1150</v>
      </c>
      <c r="H41" s="350">
        <v>0</v>
      </c>
      <c r="I41" s="350">
        <v>1550</v>
      </c>
      <c r="J41" s="16"/>
      <c r="K41" s="351">
        <f>SUM(E41:I41)</f>
        <v>2700</v>
      </c>
      <c r="L41" s="18">
        <f t="shared" si="0"/>
        <v>0.58428911491019264</v>
      </c>
      <c r="M41" s="18">
        <f t="shared" si="1"/>
        <v>0.27757787601521539</v>
      </c>
    </row>
    <row r="42" spans="1:13" x14ac:dyDescent="0.25">
      <c r="A42" s="10" t="s">
        <v>59</v>
      </c>
      <c r="B42" s="10"/>
      <c r="C42" s="9" t="s">
        <v>456</v>
      </c>
      <c r="D42" s="9"/>
      <c r="E42" s="350">
        <v>0</v>
      </c>
      <c r="F42" s="350">
        <v>0</v>
      </c>
      <c r="G42" s="58">
        <v>14691</v>
      </c>
      <c r="H42" s="350">
        <v>0</v>
      </c>
      <c r="I42" s="58">
        <v>98823</v>
      </c>
      <c r="J42" s="16"/>
      <c r="K42" s="351">
        <f>SUM(E42:I42)</f>
        <v>113514</v>
      </c>
      <c r="L42" s="18">
        <f t="shared" si="0"/>
        <v>24.564812811079854</v>
      </c>
      <c r="M42" s="18">
        <f t="shared" si="1"/>
        <v>11.669990747404134</v>
      </c>
    </row>
    <row r="43" spans="1:13" x14ac:dyDescent="0.25">
      <c r="A43" s="4">
        <v>5</v>
      </c>
      <c r="B43" s="4"/>
      <c r="C43" s="5" t="s">
        <v>60</v>
      </c>
      <c r="D43" s="5"/>
      <c r="E43" s="302"/>
      <c r="F43" s="302"/>
      <c r="G43" s="6"/>
      <c r="H43" s="6"/>
      <c r="I43" s="382" t="s">
        <v>23</v>
      </c>
      <c r="J43" s="383"/>
      <c r="K43" s="15">
        <f>SUM(K44:K47)</f>
        <v>18000</v>
      </c>
      <c r="L43" s="13">
        <f t="shared" si="0"/>
        <v>3.8952607660679508</v>
      </c>
      <c r="M43" s="14">
        <f t="shared" si="1"/>
        <v>1.8505191734347692</v>
      </c>
    </row>
    <row r="44" spans="1:13" x14ac:dyDescent="0.25">
      <c r="A44" s="10" t="s">
        <v>61</v>
      </c>
      <c r="B44" s="10"/>
      <c r="C44" s="9" t="s">
        <v>62</v>
      </c>
      <c r="D44"/>
      <c r="E44" s="350">
        <v>0</v>
      </c>
      <c r="F44" s="350">
        <v>0</v>
      </c>
      <c r="G44" s="402">
        <v>15500</v>
      </c>
      <c r="H44" s="350">
        <v>0</v>
      </c>
      <c r="I44" s="350">
        <v>0</v>
      </c>
      <c r="J44"/>
      <c r="K44" s="351">
        <f>SUM(E44:I44)</f>
        <v>15500</v>
      </c>
      <c r="L44" s="18">
        <f t="shared" si="0"/>
        <v>3.3542523263362907</v>
      </c>
      <c r="M44" s="18">
        <f t="shared" si="1"/>
        <v>1.593502621568829</v>
      </c>
    </row>
    <row r="45" spans="1:13" x14ac:dyDescent="0.25">
      <c r="A45" s="10" t="s">
        <v>253</v>
      </c>
      <c r="B45" s="10"/>
      <c r="C45" s="9" t="s">
        <v>958</v>
      </c>
      <c r="D45"/>
      <c r="E45" s="350">
        <v>0</v>
      </c>
      <c r="F45" s="350">
        <v>0</v>
      </c>
      <c r="G45" s="58">
        <v>0</v>
      </c>
      <c r="H45" s="350">
        <v>0</v>
      </c>
      <c r="I45" s="58">
        <v>0</v>
      </c>
      <c r="J45"/>
      <c r="K45" s="351">
        <f>SUM(E45:I45)</f>
        <v>0</v>
      </c>
      <c r="L45" s="18">
        <f t="shared" si="0"/>
        <v>0</v>
      </c>
      <c r="M45" s="18">
        <f t="shared" si="1"/>
        <v>0</v>
      </c>
    </row>
    <row r="46" spans="1:13" x14ac:dyDescent="0.25">
      <c r="A46" s="10" t="s">
        <v>63</v>
      </c>
      <c r="B46" s="10"/>
      <c r="C46" s="9" t="s">
        <v>957</v>
      </c>
      <c r="D46"/>
      <c r="E46" s="350">
        <v>0</v>
      </c>
      <c r="F46" s="350">
        <v>0</v>
      </c>
      <c r="G46" s="58">
        <v>0</v>
      </c>
      <c r="H46" s="350">
        <v>0</v>
      </c>
      <c r="I46" s="350">
        <v>2500</v>
      </c>
      <c r="J46"/>
      <c r="K46" s="351">
        <f>SUM(E46:I46)</f>
        <v>2500</v>
      </c>
      <c r="L46" s="18">
        <f t="shared" si="0"/>
        <v>0.5410084397316598</v>
      </c>
      <c r="M46" s="18">
        <f t="shared" si="1"/>
        <v>0.25701655186594019</v>
      </c>
    </row>
    <row r="47" spans="1:13" x14ac:dyDescent="0.25">
      <c r="A47" s="8" t="s">
        <v>64</v>
      </c>
      <c r="B47" s="8"/>
      <c r="C47" s="9" t="s">
        <v>65</v>
      </c>
      <c r="D47"/>
      <c r="E47" s="350">
        <v>0</v>
      </c>
      <c r="F47" s="350">
        <v>0</v>
      </c>
      <c r="G47" s="58">
        <v>0</v>
      </c>
      <c r="H47" s="350">
        <v>0</v>
      </c>
      <c r="I47" s="350">
        <v>0</v>
      </c>
      <c r="J47"/>
      <c r="K47" s="351">
        <f>SUM(E47:I47)</f>
        <v>0</v>
      </c>
      <c r="L47" s="18">
        <f t="shared" si="0"/>
        <v>0</v>
      </c>
      <c r="M47" s="18">
        <f t="shared" si="1"/>
        <v>0</v>
      </c>
    </row>
    <row r="48" spans="1:13" x14ac:dyDescent="0.25">
      <c r="A48" s="4">
        <v>6</v>
      </c>
      <c r="B48" s="4"/>
      <c r="C48" s="5" t="s">
        <v>66</v>
      </c>
      <c r="D48" s="5"/>
      <c r="E48" s="302"/>
      <c r="F48" s="302"/>
      <c r="G48" s="6"/>
      <c r="H48" s="19"/>
      <c r="I48" s="384" t="s">
        <v>23</v>
      </c>
      <c r="J48" s="385"/>
      <c r="K48" s="20">
        <f>SUM(K49:K54)</f>
        <v>614056.97</v>
      </c>
      <c r="L48" s="13">
        <f t="shared" si="0"/>
        <v>132.88400129842026</v>
      </c>
      <c r="M48" s="14">
        <f t="shared" si="1"/>
        <v>63.12912203145882</v>
      </c>
    </row>
    <row r="49" spans="1:13" x14ac:dyDescent="0.25">
      <c r="A49" s="10" t="s">
        <v>67</v>
      </c>
      <c r="B49" s="10"/>
      <c r="C49" s="9" t="s">
        <v>68</v>
      </c>
      <c r="D49"/>
      <c r="E49" s="350">
        <v>0</v>
      </c>
      <c r="F49" s="350">
        <v>3640</v>
      </c>
      <c r="G49" s="402">
        <v>131138.23999999999</v>
      </c>
      <c r="H49" s="350">
        <v>1500</v>
      </c>
      <c r="I49" s="350">
        <v>108784</v>
      </c>
      <c r="J49"/>
      <c r="K49" s="351">
        <f>SUM(E49:I49)</f>
        <v>245062.24</v>
      </c>
      <c r="L49" s="18">
        <f t="shared" si="0"/>
        <v>53.03229603981822</v>
      </c>
      <c r="M49" s="18">
        <f t="shared" si="1"/>
        <v>25.194020766937388</v>
      </c>
    </row>
    <row r="50" spans="1:13" x14ac:dyDescent="0.25">
      <c r="A50" s="349" t="s">
        <v>256</v>
      </c>
      <c r="B50" s="349"/>
      <c r="C50" t="s">
        <v>726</v>
      </c>
      <c r="D50"/>
      <c r="E50" s="350">
        <v>0</v>
      </c>
      <c r="F50" s="350">
        <v>0</v>
      </c>
      <c r="G50" s="58">
        <v>0</v>
      </c>
      <c r="H50" s="350">
        <v>0</v>
      </c>
      <c r="I50" s="350">
        <v>0</v>
      </c>
      <c r="J50"/>
      <c r="K50" s="351">
        <f t="shared" ref="K50:K53" si="8">SUM(E50:I50)</f>
        <v>0</v>
      </c>
      <c r="L50" s="18">
        <f t="shared" si="0"/>
        <v>0</v>
      </c>
      <c r="M50" s="18">
        <f t="shared" si="1"/>
        <v>0</v>
      </c>
    </row>
    <row r="51" spans="1:13" x14ac:dyDescent="0.25">
      <c r="A51" s="10" t="s">
        <v>69</v>
      </c>
      <c r="B51" s="10"/>
      <c r="C51" s="9" t="s">
        <v>966</v>
      </c>
      <c r="D51"/>
      <c r="E51" s="350">
        <v>206405</v>
      </c>
      <c r="F51" s="350">
        <v>0</v>
      </c>
      <c r="G51" s="58">
        <v>0</v>
      </c>
      <c r="H51" s="350">
        <v>8000</v>
      </c>
      <c r="I51" s="350">
        <v>0</v>
      </c>
      <c r="J51"/>
      <c r="K51" s="351">
        <f t="shared" si="8"/>
        <v>214405</v>
      </c>
      <c r="L51" s="18">
        <f t="shared" si="0"/>
        <v>46.397965808266612</v>
      </c>
      <c r="M51" s="18">
        <f t="shared" si="1"/>
        <v>22.04225352112676</v>
      </c>
    </row>
    <row r="52" spans="1:13" x14ac:dyDescent="0.25">
      <c r="A52" s="10" t="s">
        <v>259</v>
      </c>
      <c r="B52" s="10"/>
      <c r="C52" s="9" t="s">
        <v>260</v>
      </c>
      <c r="D52"/>
      <c r="E52" s="350">
        <v>0</v>
      </c>
      <c r="F52" s="350">
        <v>600</v>
      </c>
      <c r="G52" s="58">
        <v>881</v>
      </c>
      <c r="H52" s="350">
        <v>0</v>
      </c>
      <c r="I52" s="350">
        <v>0</v>
      </c>
      <c r="J52"/>
      <c r="K52" s="351">
        <f t="shared" si="8"/>
        <v>1481</v>
      </c>
      <c r="L52" s="18">
        <f t="shared" si="0"/>
        <v>0.32049339969703527</v>
      </c>
      <c r="M52" s="18">
        <f t="shared" si="1"/>
        <v>0.15225660532538296</v>
      </c>
    </row>
    <row r="53" spans="1:13" x14ac:dyDescent="0.25">
      <c r="A53" s="10" t="s">
        <v>70</v>
      </c>
      <c r="B53" s="10"/>
      <c r="C53" s="9" t="s">
        <v>462</v>
      </c>
      <c r="D53"/>
      <c r="E53" s="350">
        <v>0</v>
      </c>
      <c r="F53" s="58">
        <v>0</v>
      </c>
      <c r="G53" s="58">
        <v>30806.73</v>
      </c>
      <c r="H53" s="350">
        <v>0</v>
      </c>
      <c r="I53" s="58">
        <v>64960</v>
      </c>
      <c r="J53"/>
      <c r="K53" s="351">
        <f t="shared" si="8"/>
        <v>95766.73</v>
      </c>
      <c r="L53" s="18">
        <f t="shared" si="0"/>
        <v>20.724243670201254</v>
      </c>
      <c r="M53" s="18">
        <f t="shared" si="1"/>
        <v>9.8454538912305942</v>
      </c>
    </row>
    <row r="54" spans="1:13" x14ac:dyDescent="0.25">
      <c r="A54" s="10" t="s">
        <v>453</v>
      </c>
      <c r="B54" s="10"/>
      <c r="C54" s="9" t="s">
        <v>71</v>
      </c>
      <c r="D54"/>
      <c r="E54" s="350">
        <v>57342</v>
      </c>
      <c r="F54" s="350">
        <v>0</v>
      </c>
      <c r="G54" s="350">
        <v>0</v>
      </c>
      <c r="H54" s="350">
        <v>0</v>
      </c>
      <c r="I54" s="350">
        <v>0</v>
      </c>
      <c r="J54"/>
      <c r="K54" s="351">
        <f t="shared" ref="K54" si="9">SUM(E54:I54)</f>
        <v>57342</v>
      </c>
      <c r="L54" s="18">
        <f t="shared" si="0"/>
        <v>12.409002380437135</v>
      </c>
      <c r="M54" s="18">
        <f t="shared" si="1"/>
        <v>5.8951372468386962</v>
      </c>
    </row>
    <row r="55" spans="1:13" x14ac:dyDescent="0.25">
      <c r="A55" s="4">
        <v>7</v>
      </c>
      <c r="B55" s="4"/>
      <c r="C55" s="5" t="s">
        <v>72</v>
      </c>
      <c r="D55" s="5"/>
      <c r="E55" s="6"/>
      <c r="F55" s="302"/>
      <c r="G55" s="302"/>
      <c r="H55" s="7"/>
      <c r="I55" s="382" t="s">
        <v>23</v>
      </c>
      <c r="J55" s="383"/>
      <c r="K55" s="20">
        <f>SUM(K56:K64)</f>
        <v>168517</v>
      </c>
      <c r="L55" s="13">
        <f t="shared" si="0"/>
        <v>36.467647695304045</v>
      </c>
      <c r="M55" s="14">
        <f t="shared" si="1"/>
        <v>17.324663308317056</v>
      </c>
    </row>
    <row r="56" spans="1:13" x14ac:dyDescent="0.25">
      <c r="A56" s="10" t="s">
        <v>73</v>
      </c>
      <c r="B56" s="10"/>
      <c r="C56" s="9" t="s">
        <v>74</v>
      </c>
      <c r="D56"/>
      <c r="E56" s="350">
        <v>0</v>
      </c>
      <c r="F56" s="350">
        <v>375</v>
      </c>
      <c r="G56" s="58">
        <v>150</v>
      </c>
      <c r="H56" s="350">
        <v>0</v>
      </c>
      <c r="I56" s="350">
        <v>9839</v>
      </c>
      <c r="J56"/>
      <c r="K56" s="351">
        <f t="shared" ref="K56:K64" si="10">SUM(E56:I56)</f>
        <v>10364</v>
      </c>
      <c r="L56" s="18">
        <f t="shared" si="0"/>
        <v>2.2428045877515688</v>
      </c>
      <c r="M56" s="18">
        <f t="shared" si="1"/>
        <v>1.0654878174154416</v>
      </c>
    </row>
    <row r="57" spans="1:13" x14ac:dyDescent="0.25">
      <c r="A57" s="10" t="s">
        <v>75</v>
      </c>
      <c r="B57" s="10"/>
      <c r="C57" s="9" t="s">
        <v>76</v>
      </c>
      <c r="D57"/>
      <c r="E57" s="350">
        <v>0</v>
      </c>
      <c r="F57" s="350">
        <v>0</v>
      </c>
      <c r="G57" s="58">
        <v>0</v>
      </c>
      <c r="H57" s="350">
        <v>0</v>
      </c>
      <c r="I57" s="58">
        <v>27390</v>
      </c>
      <c r="J57"/>
      <c r="K57" s="351">
        <f t="shared" si="10"/>
        <v>27390</v>
      </c>
      <c r="L57" s="18">
        <f t="shared" si="0"/>
        <v>5.9272884657000651</v>
      </c>
      <c r="M57" s="18">
        <f t="shared" si="1"/>
        <v>2.8158733422432403</v>
      </c>
    </row>
    <row r="58" spans="1:13" x14ac:dyDescent="0.25">
      <c r="A58" s="10" t="s">
        <v>77</v>
      </c>
      <c r="B58" s="10"/>
      <c r="C58" s="9" t="s">
        <v>971</v>
      </c>
      <c r="D58"/>
      <c r="E58" s="350">
        <v>0</v>
      </c>
      <c r="F58" s="350">
        <v>0</v>
      </c>
      <c r="G58" s="58">
        <v>0</v>
      </c>
      <c r="H58" s="350">
        <v>6977</v>
      </c>
      <c r="I58" s="350">
        <v>23370</v>
      </c>
      <c r="J58"/>
      <c r="K58" s="351">
        <f t="shared" si="10"/>
        <v>30347</v>
      </c>
      <c r="L58" s="18">
        <f t="shared" si="0"/>
        <v>6.5671932482146724</v>
      </c>
      <c r="M58" s="18">
        <f t="shared" si="1"/>
        <v>3.1198725197902744</v>
      </c>
    </row>
    <row r="59" spans="1:13" x14ac:dyDescent="0.25">
      <c r="A59" s="10" t="s">
        <v>78</v>
      </c>
      <c r="B59" s="10"/>
      <c r="C59" s="9" t="s">
        <v>444</v>
      </c>
      <c r="D59"/>
      <c r="E59" s="350">
        <v>0</v>
      </c>
      <c r="F59" s="350">
        <v>0</v>
      </c>
      <c r="G59" s="58">
        <v>0</v>
      </c>
      <c r="H59" s="350">
        <v>0</v>
      </c>
      <c r="I59" s="58">
        <v>64231</v>
      </c>
      <c r="J59"/>
      <c r="K59" s="351">
        <f t="shared" si="10"/>
        <v>64231</v>
      </c>
      <c r="L59" s="18">
        <f t="shared" si="0"/>
        <v>13.899805236961697</v>
      </c>
      <c r="M59" s="18">
        <f t="shared" si="1"/>
        <v>6.603372057160481</v>
      </c>
    </row>
    <row r="60" spans="1:13" x14ac:dyDescent="0.25">
      <c r="A60" s="10" t="s">
        <v>727</v>
      </c>
      <c r="B60" s="10"/>
      <c r="C60" s="9" t="s">
        <v>285</v>
      </c>
      <c r="D60"/>
      <c r="E60" s="350">
        <v>0</v>
      </c>
      <c r="F60" s="350">
        <v>0</v>
      </c>
      <c r="G60" s="58">
        <v>5260</v>
      </c>
      <c r="H60" s="350">
        <v>0</v>
      </c>
      <c r="I60" s="58">
        <v>11450</v>
      </c>
      <c r="J60"/>
      <c r="K60" s="351">
        <f t="shared" ref="K60" si="11">SUM(E60:I60)</f>
        <v>16710</v>
      </c>
      <c r="L60" s="18">
        <f t="shared" ref="L60" si="12">IFERROR(K60/M$8,"$0")</f>
        <v>3.6161004111664141</v>
      </c>
      <c r="M60" s="18">
        <f t="shared" ref="M60" si="13">IFERROR(K60/M$13,"$0")</f>
        <v>1.7178986326719441</v>
      </c>
    </row>
    <row r="61" spans="1:13" x14ac:dyDescent="0.25">
      <c r="A61" s="10" t="s">
        <v>79</v>
      </c>
      <c r="B61" s="10"/>
      <c r="C61" s="9" t="s">
        <v>947</v>
      </c>
      <c r="D61"/>
      <c r="E61" s="350">
        <v>0</v>
      </c>
      <c r="F61" s="350">
        <v>0</v>
      </c>
      <c r="G61" s="58">
        <v>5525</v>
      </c>
      <c r="H61" s="350">
        <v>0</v>
      </c>
      <c r="I61" s="350" t="s">
        <v>916</v>
      </c>
      <c r="J61"/>
      <c r="K61" s="351">
        <f t="shared" si="10"/>
        <v>5525</v>
      </c>
      <c r="L61" s="18">
        <f t="shared" si="0"/>
        <v>1.1956286518069681</v>
      </c>
      <c r="M61" s="18">
        <f t="shared" si="1"/>
        <v>0.5680065796237278</v>
      </c>
    </row>
    <row r="62" spans="1:13" x14ac:dyDescent="0.25">
      <c r="A62" s="8" t="s">
        <v>81</v>
      </c>
      <c r="B62" s="8"/>
      <c r="C62" s="9" t="s">
        <v>82</v>
      </c>
      <c r="D62"/>
      <c r="E62" s="350">
        <v>0</v>
      </c>
      <c r="F62" s="350">
        <v>800</v>
      </c>
      <c r="G62" s="58">
        <v>1050</v>
      </c>
      <c r="H62" s="350">
        <v>0</v>
      </c>
      <c r="I62" s="350">
        <v>0</v>
      </c>
      <c r="J62"/>
      <c r="K62" s="351">
        <f t="shared" si="10"/>
        <v>1850</v>
      </c>
      <c r="L62" s="18">
        <f t="shared" si="0"/>
        <v>0.40034624540142827</v>
      </c>
      <c r="M62" s="18">
        <f t="shared" si="1"/>
        <v>0.19019224838079574</v>
      </c>
    </row>
    <row r="63" spans="1:13" x14ac:dyDescent="0.25">
      <c r="A63" s="10" t="s">
        <v>83</v>
      </c>
      <c r="B63" s="10"/>
      <c r="C63" s="9" t="s">
        <v>84</v>
      </c>
      <c r="D63"/>
      <c r="E63" s="350">
        <v>0</v>
      </c>
      <c r="F63" s="350">
        <v>0</v>
      </c>
      <c r="G63" s="58">
        <v>0</v>
      </c>
      <c r="H63" s="350">
        <v>0</v>
      </c>
      <c r="I63" s="58">
        <v>6600</v>
      </c>
      <c r="J63"/>
      <c r="K63" s="351">
        <f t="shared" si="10"/>
        <v>6600</v>
      </c>
      <c r="L63" s="18">
        <f t="shared" si="0"/>
        <v>1.4282622808915819</v>
      </c>
      <c r="M63" s="18">
        <f t="shared" si="1"/>
        <v>0.67852369692608205</v>
      </c>
    </row>
    <row r="64" spans="1:13" x14ac:dyDescent="0.25">
      <c r="A64" s="10" t="s">
        <v>85</v>
      </c>
      <c r="B64" s="10"/>
      <c r="C64" s="9" t="s">
        <v>86</v>
      </c>
      <c r="D64"/>
      <c r="E64" s="350">
        <v>0</v>
      </c>
      <c r="F64" s="350">
        <v>0</v>
      </c>
      <c r="G64" s="58">
        <v>0</v>
      </c>
      <c r="H64" s="350">
        <v>0</v>
      </c>
      <c r="I64" s="58">
        <v>5500</v>
      </c>
      <c r="J64"/>
      <c r="K64" s="351">
        <f t="shared" si="10"/>
        <v>5500</v>
      </c>
      <c r="L64" s="18">
        <f t="shared" si="0"/>
        <v>1.1902185674096515</v>
      </c>
      <c r="M64" s="18">
        <f t="shared" si="1"/>
        <v>0.5654364141050684</v>
      </c>
    </row>
    <row r="65" spans="1:13" x14ac:dyDescent="0.25">
      <c r="A65" s="4">
        <v>8</v>
      </c>
      <c r="B65" s="4"/>
      <c r="C65" s="5" t="s">
        <v>87</v>
      </c>
      <c r="D65" s="5"/>
      <c r="E65" s="6"/>
      <c r="F65" s="302"/>
      <c r="G65" s="302"/>
      <c r="H65" s="6"/>
      <c r="I65" s="382" t="s">
        <v>23</v>
      </c>
      <c r="J65" s="383"/>
      <c r="K65" s="20">
        <f>SUM(K66:K73)</f>
        <v>160973.25469999999</v>
      </c>
      <c r="L65" s="13">
        <f t="shared" si="0"/>
        <v>34.835155745509631</v>
      </c>
      <c r="M65" s="14">
        <f t="shared" si="1"/>
        <v>16.549116346252699</v>
      </c>
    </row>
    <row r="66" spans="1:13" x14ac:dyDescent="0.25">
      <c r="A66" s="10" t="s">
        <v>88</v>
      </c>
      <c r="B66" s="10"/>
      <c r="C66" s="9" t="s">
        <v>288</v>
      </c>
      <c r="D66"/>
      <c r="E66" s="350">
        <v>0</v>
      </c>
      <c r="F66" s="58">
        <v>0</v>
      </c>
      <c r="G66" s="58">
        <f>'DIV 8 OPENINGS'!E19</f>
        <v>24014.254699999998</v>
      </c>
      <c r="H66" s="350">
        <v>0</v>
      </c>
      <c r="I66" s="350">
        <v>0</v>
      </c>
      <c r="J66"/>
      <c r="K66" s="351">
        <f>SUM(E66:I66)</f>
        <v>24014.254699999998</v>
      </c>
      <c r="L66" s="18">
        <f t="shared" si="0"/>
        <v>5.1967657866262709</v>
      </c>
      <c r="M66" s="18">
        <f t="shared" si="1"/>
        <v>2.4688243754497785</v>
      </c>
    </row>
    <row r="67" spans="1:13" hidden="1" x14ac:dyDescent="0.25">
      <c r="A67" s="10" t="s">
        <v>289</v>
      </c>
      <c r="B67" s="10"/>
      <c r="C67" s="9" t="s">
        <v>809</v>
      </c>
      <c r="D67"/>
      <c r="E67" s="350">
        <v>0</v>
      </c>
      <c r="F67" s="350">
        <v>0</v>
      </c>
      <c r="G67" s="58">
        <v>0</v>
      </c>
      <c r="H67" s="350">
        <v>0</v>
      </c>
      <c r="I67" s="350">
        <v>0</v>
      </c>
      <c r="J67"/>
      <c r="K67" s="351">
        <f t="shared" ref="K67:K73" si="14">SUM(E67:I67)</f>
        <v>0</v>
      </c>
      <c r="L67" s="18">
        <f t="shared" si="0"/>
        <v>0</v>
      </c>
      <c r="M67" s="18">
        <f t="shared" si="1"/>
        <v>0</v>
      </c>
    </row>
    <row r="68" spans="1:13" x14ac:dyDescent="0.25">
      <c r="A68" s="10" t="s">
        <v>290</v>
      </c>
      <c r="B68" s="10"/>
      <c r="C68" s="9" t="s">
        <v>291</v>
      </c>
      <c r="D68"/>
      <c r="E68" s="350">
        <v>14559</v>
      </c>
      <c r="F68" s="58">
        <f>65*8</f>
        <v>520</v>
      </c>
      <c r="G68" s="350">
        <v>0</v>
      </c>
      <c r="H68" s="350">
        <v>0</v>
      </c>
      <c r="I68" s="350">
        <v>0</v>
      </c>
      <c r="J68"/>
      <c r="K68" s="351">
        <f>SUM(E68:H68)</f>
        <v>15079</v>
      </c>
      <c r="L68" s="18">
        <f t="shared" si="0"/>
        <v>3.2631465050854795</v>
      </c>
      <c r="M68" s="18">
        <f t="shared" si="1"/>
        <v>1.5502210342346048</v>
      </c>
    </row>
    <row r="69" spans="1:13" x14ac:dyDescent="0.25">
      <c r="A69" s="10" t="s">
        <v>292</v>
      </c>
      <c r="B69" s="10"/>
      <c r="C69" s="9" t="s">
        <v>293</v>
      </c>
      <c r="D69"/>
      <c r="E69" s="350">
        <v>0</v>
      </c>
      <c r="F69" s="350">
        <v>0</v>
      </c>
      <c r="G69" s="58">
        <v>0</v>
      </c>
      <c r="H69" s="350">
        <v>0</v>
      </c>
      <c r="I69" s="350">
        <v>0</v>
      </c>
      <c r="J69"/>
      <c r="K69" s="351">
        <f>SUM(E69:I69)</f>
        <v>0</v>
      </c>
      <c r="L69" s="18">
        <f t="shared" si="0"/>
        <v>0</v>
      </c>
      <c r="M69" s="18">
        <f t="shared" si="1"/>
        <v>0</v>
      </c>
    </row>
    <row r="70" spans="1:13" x14ac:dyDescent="0.25">
      <c r="A70" s="10" t="s">
        <v>89</v>
      </c>
      <c r="B70" s="10"/>
      <c r="C70" s="9" t="s">
        <v>90</v>
      </c>
      <c r="D70"/>
      <c r="E70" s="350">
        <v>0</v>
      </c>
      <c r="F70" s="350">
        <v>0</v>
      </c>
      <c r="G70" s="58">
        <v>0</v>
      </c>
      <c r="H70" s="350">
        <v>0</v>
      </c>
      <c r="I70" s="350">
        <v>7790</v>
      </c>
      <c r="J70"/>
      <c r="K70" s="351">
        <f t="shared" si="14"/>
        <v>7790</v>
      </c>
      <c r="L70" s="18">
        <f t="shared" si="0"/>
        <v>1.6857822982038519</v>
      </c>
      <c r="M70" s="18">
        <f t="shared" si="1"/>
        <v>0.80086357561426957</v>
      </c>
    </row>
    <row r="71" spans="1:13" x14ac:dyDescent="0.25">
      <c r="A71" s="8" t="s">
        <v>91</v>
      </c>
      <c r="B71" s="8"/>
      <c r="C71" s="9" t="s">
        <v>930</v>
      </c>
      <c r="D71"/>
      <c r="E71" s="350">
        <v>0</v>
      </c>
      <c r="F71" s="350">
        <v>0</v>
      </c>
      <c r="G71" s="58">
        <v>0</v>
      </c>
      <c r="H71" s="350">
        <v>0</v>
      </c>
      <c r="I71" s="350">
        <v>100832</v>
      </c>
      <c r="J71"/>
      <c r="K71" s="351">
        <f t="shared" si="14"/>
        <v>100832</v>
      </c>
      <c r="L71" s="18">
        <f t="shared" si="0"/>
        <v>21.820385198009088</v>
      </c>
      <c r="M71" s="18">
        <f t="shared" si="1"/>
        <v>10.366197183098592</v>
      </c>
    </row>
    <row r="72" spans="1:13" x14ac:dyDescent="0.25">
      <c r="A72" s="8" t="s">
        <v>294</v>
      </c>
      <c r="B72" s="8"/>
      <c r="C72" s="9" t="s">
        <v>463</v>
      </c>
      <c r="D72"/>
      <c r="E72" s="350">
        <v>0</v>
      </c>
      <c r="F72" s="350">
        <v>0</v>
      </c>
      <c r="G72" s="58">
        <v>0</v>
      </c>
      <c r="H72" s="350">
        <v>0</v>
      </c>
      <c r="I72" s="350">
        <v>0</v>
      </c>
      <c r="J72"/>
      <c r="K72" s="351">
        <f t="shared" si="14"/>
        <v>0</v>
      </c>
      <c r="L72" s="18">
        <f t="shared" si="0"/>
        <v>0</v>
      </c>
      <c r="M72" s="18">
        <f t="shared" si="1"/>
        <v>0</v>
      </c>
    </row>
    <row r="73" spans="1:13" x14ac:dyDescent="0.25">
      <c r="A73" s="10" t="s">
        <v>93</v>
      </c>
      <c r="B73" s="10"/>
      <c r="C73" s="9" t="s">
        <v>94</v>
      </c>
      <c r="D73"/>
      <c r="E73" s="350">
        <v>13258</v>
      </c>
      <c r="F73" s="350">
        <v>0</v>
      </c>
      <c r="G73" s="58">
        <v>0</v>
      </c>
      <c r="H73" s="350">
        <v>0</v>
      </c>
      <c r="I73" s="350">
        <v>0</v>
      </c>
      <c r="J73"/>
      <c r="K73" s="351">
        <f t="shared" si="14"/>
        <v>13258</v>
      </c>
      <c r="L73" s="18">
        <f t="shared" si="0"/>
        <v>2.8690759575849385</v>
      </c>
      <c r="M73" s="18">
        <f t="shared" si="1"/>
        <v>1.363010177855454</v>
      </c>
    </row>
    <row r="74" spans="1:13" x14ac:dyDescent="0.25">
      <c r="A74" s="4">
        <v>9</v>
      </c>
      <c r="B74" s="4"/>
      <c r="C74" s="5" t="s">
        <v>95</v>
      </c>
      <c r="D74" s="5"/>
      <c r="E74" s="6"/>
      <c r="F74" s="302"/>
      <c r="G74" s="302"/>
      <c r="H74" s="7"/>
      <c r="I74" s="382" t="s">
        <v>23</v>
      </c>
      <c r="J74" s="383"/>
      <c r="K74" s="20">
        <f>SUM(K75:K87)</f>
        <v>247499</v>
      </c>
      <c r="L74" s="13">
        <f t="shared" si="0"/>
        <v>53.559619130058429</v>
      </c>
      <c r="M74" s="14">
        <f t="shared" si="1"/>
        <v>25.44453582810733</v>
      </c>
    </row>
    <row r="75" spans="1:13" x14ac:dyDescent="0.25">
      <c r="A75" s="10" t="s">
        <v>96</v>
      </c>
      <c r="B75" s="10"/>
      <c r="C75" s="9" t="s">
        <v>97</v>
      </c>
      <c r="D75"/>
      <c r="E75" s="350">
        <v>0</v>
      </c>
      <c r="F75" s="350">
        <v>0</v>
      </c>
      <c r="G75" s="58">
        <v>0</v>
      </c>
      <c r="H75" s="350">
        <v>1000</v>
      </c>
      <c r="I75" s="350">
        <v>46793</v>
      </c>
      <c r="J75"/>
      <c r="K75" s="351">
        <f t="shared" ref="K75:K87" si="15">SUM(E75:I75)</f>
        <v>47793</v>
      </c>
      <c r="L75" s="18">
        <f t="shared" si="0"/>
        <v>10.342566544038087</v>
      </c>
      <c r="M75" s="18">
        <f t="shared" si="1"/>
        <v>4.9134368253315515</v>
      </c>
    </row>
    <row r="76" spans="1:13" x14ac:dyDescent="0.25">
      <c r="A76" s="10" t="s">
        <v>451</v>
      </c>
      <c r="B76" s="10"/>
      <c r="C76" t="s">
        <v>464</v>
      </c>
      <c r="D76"/>
      <c r="E76"/>
      <c r="F76"/>
      <c r="G76"/>
      <c r="H76"/>
      <c r="I76"/>
      <c r="J76"/>
      <c r="K76"/>
      <c r="L76"/>
      <c r="M76"/>
    </row>
    <row r="77" spans="1:13" x14ac:dyDescent="0.25">
      <c r="A77" s="10"/>
      <c r="B77" s="10"/>
      <c r="C77" s="352" t="s">
        <v>98</v>
      </c>
      <c r="D77"/>
      <c r="E77" s="350">
        <v>29710</v>
      </c>
      <c r="F77" s="350">
        <v>0</v>
      </c>
      <c r="G77" s="58">
        <v>0</v>
      </c>
      <c r="H77" s="350">
        <v>0</v>
      </c>
      <c r="I77" s="350">
        <v>0</v>
      </c>
      <c r="J77"/>
      <c r="K77" s="351">
        <f>SUM(E77:I77)</f>
        <v>29710</v>
      </c>
      <c r="L77" s="18">
        <f t="shared" si="0"/>
        <v>6.4293442977710455</v>
      </c>
      <c r="M77" s="18">
        <f t="shared" si="1"/>
        <v>3.0543847023748327</v>
      </c>
    </row>
    <row r="78" spans="1:13" x14ac:dyDescent="0.25">
      <c r="A78" s="10"/>
      <c r="B78" s="10"/>
      <c r="C78" s="352" t="s">
        <v>297</v>
      </c>
      <c r="D78"/>
      <c r="E78" s="350">
        <v>0</v>
      </c>
      <c r="F78" s="350">
        <v>0</v>
      </c>
      <c r="G78" s="58">
        <v>0</v>
      </c>
      <c r="H78" s="350">
        <v>0</v>
      </c>
      <c r="I78" s="350">
        <v>0</v>
      </c>
      <c r="J78"/>
      <c r="K78" s="351">
        <f t="shared" si="15"/>
        <v>0</v>
      </c>
      <c r="L78" s="18">
        <f t="shared" si="0"/>
        <v>0</v>
      </c>
      <c r="M78" s="18">
        <f t="shared" si="1"/>
        <v>0</v>
      </c>
    </row>
    <row r="79" spans="1:13" x14ac:dyDescent="0.25">
      <c r="A79" s="10"/>
      <c r="B79" s="10"/>
      <c r="C79" s="352" t="s">
        <v>296</v>
      </c>
      <c r="D79"/>
      <c r="E79" s="58">
        <v>0</v>
      </c>
      <c r="F79" s="350">
        <v>0</v>
      </c>
      <c r="G79" s="58">
        <v>0</v>
      </c>
      <c r="H79" s="350">
        <v>0</v>
      </c>
      <c r="I79" s="350">
        <v>0</v>
      </c>
      <c r="J79"/>
      <c r="K79" s="351">
        <f t="shared" si="15"/>
        <v>0</v>
      </c>
      <c r="L79" s="18">
        <f t="shared" si="0"/>
        <v>0</v>
      </c>
      <c r="M79" s="18">
        <f t="shared" si="1"/>
        <v>0</v>
      </c>
    </row>
    <row r="80" spans="1:13" x14ac:dyDescent="0.25">
      <c r="A80" s="10"/>
      <c r="B80" s="10"/>
      <c r="C80" s="352" t="s">
        <v>99</v>
      </c>
      <c r="D80"/>
      <c r="E80" s="350">
        <v>35271</v>
      </c>
      <c r="F80" s="350">
        <v>0</v>
      </c>
      <c r="G80" s="58">
        <v>0</v>
      </c>
      <c r="H80" s="350">
        <v>0</v>
      </c>
      <c r="I80" s="350">
        <v>0</v>
      </c>
      <c r="J80"/>
      <c r="K80" s="351">
        <f t="shared" si="15"/>
        <v>35271</v>
      </c>
      <c r="L80" s="18">
        <f t="shared" si="0"/>
        <v>7.6327634711101497</v>
      </c>
      <c r="M80" s="18">
        <f t="shared" si="1"/>
        <v>3.6260923203454301</v>
      </c>
    </row>
    <row r="81" spans="1:13" x14ac:dyDescent="0.25">
      <c r="A81" s="10" t="s">
        <v>100</v>
      </c>
      <c r="B81" s="10"/>
      <c r="C81" s="9" t="s">
        <v>895</v>
      </c>
      <c r="D81"/>
      <c r="E81" s="350">
        <v>38124</v>
      </c>
      <c r="F81" s="350">
        <v>0</v>
      </c>
      <c r="G81" s="58">
        <v>0</v>
      </c>
      <c r="H81" s="350">
        <v>0</v>
      </c>
      <c r="I81" s="350">
        <v>0</v>
      </c>
      <c r="J81"/>
      <c r="K81" s="351">
        <f t="shared" si="15"/>
        <v>38124</v>
      </c>
      <c r="L81" s="18">
        <f t="shared" si="0"/>
        <v>8.2501623025319191</v>
      </c>
      <c r="M81" s="18">
        <f t="shared" si="1"/>
        <v>3.9193996093348411</v>
      </c>
    </row>
    <row r="82" spans="1:13" x14ac:dyDescent="0.25">
      <c r="A82" s="10" t="s">
        <v>101</v>
      </c>
      <c r="B82" s="10"/>
      <c r="C82" s="9" t="s">
        <v>465</v>
      </c>
      <c r="D82"/>
      <c r="E82" s="350">
        <v>0</v>
      </c>
      <c r="F82" s="350">
        <v>0</v>
      </c>
      <c r="G82" s="58">
        <v>0</v>
      </c>
      <c r="H82" s="350">
        <v>0</v>
      </c>
      <c r="I82" s="350">
        <v>0</v>
      </c>
      <c r="J82"/>
      <c r="K82" s="351">
        <f t="shared" si="15"/>
        <v>0</v>
      </c>
      <c r="L82" s="18">
        <f t="shared" si="0"/>
        <v>0</v>
      </c>
      <c r="M82" s="18">
        <f t="shared" si="1"/>
        <v>0</v>
      </c>
    </row>
    <row r="83" spans="1:13" x14ac:dyDescent="0.25">
      <c r="A83" s="10" t="s">
        <v>102</v>
      </c>
      <c r="B83" s="10"/>
      <c r="C83" s="9" t="s">
        <v>103</v>
      </c>
      <c r="D83"/>
      <c r="E83" s="350">
        <v>7352</v>
      </c>
      <c r="F83" s="350">
        <v>0</v>
      </c>
      <c r="G83" s="58">
        <v>0</v>
      </c>
      <c r="H83" s="350">
        <v>0</v>
      </c>
      <c r="I83" s="350">
        <v>0</v>
      </c>
      <c r="J83"/>
      <c r="K83" s="351">
        <f t="shared" si="15"/>
        <v>7352</v>
      </c>
      <c r="L83" s="18">
        <f t="shared" ref="L83:L149" si="16">IFERROR(K83/M$8,"$0")</f>
        <v>1.5909976195628652</v>
      </c>
      <c r="M83" s="18">
        <f t="shared" ref="M83:M149" si="17">IFERROR(K83/M$13,"$0")</f>
        <v>0.75583427572735684</v>
      </c>
    </row>
    <row r="84" spans="1:13" x14ac:dyDescent="0.25">
      <c r="A84" s="10" t="s">
        <v>104</v>
      </c>
      <c r="B84" s="10"/>
      <c r="C84" s="9" t="s">
        <v>466</v>
      </c>
      <c r="D84"/>
      <c r="E84" s="350">
        <f>'DIV 9 FINISHES'!H238</f>
        <v>19595</v>
      </c>
      <c r="F84" s="350">
        <v>0</v>
      </c>
      <c r="G84" s="58">
        <v>0</v>
      </c>
      <c r="H84" s="350">
        <v>0</v>
      </c>
      <c r="I84" s="350">
        <v>0</v>
      </c>
      <c r="J84"/>
      <c r="K84" s="351">
        <f t="shared" si="15"/>
        <v>19595</v>
      </c>
      <c r="L84" s="18">
        <f t="shared" si="16"/>
        <v>4.2404241506167493</v>
      </c>
      <c r="M84" s="18">
        <f t="shared" si="17"/>
        <v>2.0144957335252389</v>
      </c>
    </row>
    <row r="85" spans="1:13" x14ac:dyDescent="0.25">
      <c r="A85" s="10" t="s">
        <v>105</v>
      </c>
      <c r="B85" s="10"/>
      <c r="C85" s="9" t="s">
        <v>106</v>
      </c>
      <c r="D85"/>
      <c r="E85" s="378" t="s">
        <v>366</v>
      </c>
      <c r="F85" s="350">
        <v>0</v>
      </c>
      <c r="G85" s="58">
        <v>0</v>
      </c>
      <c r="H85" s="350">
        <v>0</v>
      </c>
      <c r="I85" s="350">
        <v>0</v>
      </c>
      <c r="J85"/>
      <c r="K85" s="351">
        <f t="shared" si="15"/>
        <v>0</v>
      </c>
      <c r="L85" s="18">
        <f t="shared" si="16"/>
        <v>0</v>
      </c>
      <c r="M85" s="18">
        <f t="shared" si="17"/>
        <v>0</v>
      </c>
    </row>
    <row r="86" spans="1:13" x14ac:dyDescent="0.25">
      <c r="A86" s="10" t="s">
        <v>107</v>
      </c>
      <c r="B86" s="10"/>
      <c r="C86" s="9" t="s">
        <v>945</v>
      </c>
      <c r="D86"/>
      <c r="E86" s="350">
        <v>0</v>
      </c>
      <c r="F86" s="350">
        <v>0</v>
      </c>
      <c r="G86" s="58">
        <v>0</v>
      </c>
      <c r="H86" s="58">
        <v>0</v>
      </c>
      <c r="I86" s="350">
        <v>64894</v>
      </c>
      <c r="J86"/>
      <c r="K86" s="351">
        <f t="shared" ref="K86" si="18">SUM(E86:I86)</f>
        <v>64894</v>
      </c>
      <c r="L86" s="18">
        <f t="shared" ref="L86" si="19">IFERROR(K86/M$8,"$0")</f>
        <v>14.043280675178533</v>
      </c>
      <c r="M86" s="18">
        <f t="shared" ref="M86" si="20">IFERROR(K86/M$13,"$0")</f>
        <v>6.6715328467153281</v>
      </c>
    </row>
    <row r="87" spans="1:13" x14ac:dyDescent="0.25">
      <c r="A87" s="10" t="s">
        <v>896</v>
      </c>
      <c r="B87" s="10"/>
      <c r="C87" s="9" t="s">
        <v>897</v>
      </c>
      <c r="D87"/>
      <c r="E87" s="350">
        <v>4760</v>
      </c>
      <c r="F87" s="350">
        <v>0</v>
      </c>
      <c r="G87" s="58">
        <v>0</v>
      </c>
      <c r="H87" s="350">
        <v>0</v>
      </c>
      <c r="I87" s="350">
        <v>0</v>
      </c>
      <c r="J87"/>
      <c r="K87" s="351">
        <f t="shared" si="15"/>
        <v>4760</v>
      </c>
      <c r="L87" s="18">
        <f t="shared" si="16"/>
        <v>1.0300800692490804</v>
      </c>
      <c r="M87" s="18">
        <f t="shared" si="17"/>
        <v>0.48935951475275008</v>
      </c>
    </row>
    <row r="88" spans="1:13" x14ac:dyDescent="0.25">
      <c r="A88" s="4">
        <v>10</v>
      </c>
      <c r="B88" s="4"/>
      <c r="C88" s="5" t="s">
        <v>109</v>
      </c>
      <c r="D88" s="5"/>
      <c r="E88" s="6"/>
      <c r="F88" s="302"/>
      <c r="G88" s="302"/>
      <c r="H88" s="6"/>
      <c r="I88" s="382" t="s">
        <v>23</v>
      </c>
      <c r="J88" s="383"/>
      <c r="K88" s="20">
        <f>SUM(K89:K98)</f>
        <v>112354</v>
      </c>
      <c r="L88" s="13">
        <f t="shared" si="16"/>
        <v>24.313784895044364</v>
      </c>
      <c r="M88" s="14">
        <f t="shared" si="17"/>
        <v>11.550735067338337</v>
      </c>
    </row>
    <row r="89" spans="1:13" x14ac:dyDescent="0.25">
      <c r="A89" s="10" t="s">
        <v>110</v>
      </c>
      <c r="B89" s="10"/>
      <c r="C89" s="9" t="s">
        <v>111</v>
      </c>
      <c r="D89"/>
      <c r="E89" s="350">
        <v>15597</v>
      </c>
      <c r="F89" s="350">
        <v>4000</v>
      </c>
      <c r="G89" s="58">
        <v>0</v>
      </c>
      <c r="H89" s="350">
        <v>0</v>
      </c>
      <c r="I89" s="350">
        <v>0</v>
      </c>
      <c r="J89"/>
      <c r="K89" s="351">
        <f>SUM(E89:I89)</f>
        <v>19597</v>
      </c>
      <c r="L89" s="18">
        <f t="shared" si="16"/>
        <v>4.2408569573685346</v>
      </c>
      <c r="M89" s="18">
        <f t="shared" si="17"/>
        <v>2.0147013467667318</v>
      </c>
    </row>
    <row r="90" spans="1:13" x14ac:dyDescent="0.25">
      <c r="A90" s="10" t="s">
        <v>328</v>
      </c>
      <c r="B90" s="10"/>
      <c r="C90" t="s">
        <v>467</v>
      </c>
      <c r="D90"/>
      <c r="E90" s="350">
        <v>0</v>
      </c>
      <c r="F90" s="350">
        <v>0</v>
      </c>
      <c r="G90" s="58">
        <v>0</v>
      </c>
      <c r="H90" s="350">
        <v>0</v>
      </c>
      <c r="I90" s="350">
        <v>0</v>
      </c>
      <c r="J90"/>
      <c r="K90" s="351">
        <f t="shared" ref="K90:K98" si="21">SUM(E90:I90)</f>
        <v>0</v>
      </c>
      <c r="L90" s="18">
        <f t="shared" si="16"/>
        <v>0</v>
      </c>
      <c r="M90" s="18">
        <f t="shared" si="17"/>
        <v>0</v>
      </c>
    </row>
    <row r="91" spans="1:13" x14ac:dyDescent="0.25">
      <c r="A91" s="10" t="s">
        <v>329</v>
      </c>
      <c r="B91" s="10"/>
      <c r="C91" s="9" t="s">
        <v>948</v>
      </c>
      <c r="D91"/>
      <c r="E91" s="58">
        <v>5000</v>
      </c>
      <c r="F91" s="350">
        <f>(2*8*65)</f>
        <v>1040</v>
      </c>
      <c r="G91" s="58">
        <v>0</v>
      </c>
      <c r="H91" s="350">
        <v>1200</v>
      </c>
      <c r="I91" s="350">
        <v>9005</v>
      </c>
      <c r="J91"/>
      <c r="K91" s="351">
        <f t="shared" si="21"/>
        <v>16245</v>
      </c>
      <c r="L91" s="18">
        <f t="shared" si="16"/>
        <v>3.5154728413763254</v>
      </c>
      <c r="M91" s="18">
        <f t="shared" si="17"/>
        <v>1.6700935540248791</v>
      </c>
    </row>
    <row r="92" spans="1:13" x14ac:dyDescent="0.25">
      <c r="A92" s="10" t="s">
        <v>898</v>
      </c>
      <c r="B92" s="10"/>
      <c r="C92" s="9" t="s">
        <v>899</v>
      </c>
      <c r="D92"/>
      <c r="E92" s="350"/>
      <c r="F92" s="350">
        <v>520</v>
      </c>
      <c r="G92" s="58">
        <v>0</v>
      </c>
      <c r="H92" s="350">
        <v>0</v>
      </c>
      <c r="I92" s="350">
        <v>4992</v>
      </c>
      <c r="J92"/>
      <c r="K92" s="351">
        <f t="shared" ref="K92" si="22">SUM(E92:I92)</f>
        <v>5512</v>
      </c>
      <c r="L92" s="18">
        <f t="shared" ref="L92" si="23">IFERROR(K92/M$8,"$0")</f>
        <v>1.1928154079203637</v>
      </c>
      <c r="M92" s="18">
        <f t="shared" ref="M92" si="24">IFERROR(K92/M$13,"$0")</f>
        <v>0.56667009355402487</v>
      </c>
    </row>
    <row r="93" spans="1:13" x14ac:dyDescent="0.25">
      <c r="A93" s="349" t="s">
        <v>331</v>
      </c>
      <c r="B93" s="349"/>
      <c r="C93" s="9" t="s">
        <v>454</v>
      </c>
      <c r="D93"/>
      <c r="E93" s="350">
        <v>16627</v>
      </c>
      <c r="F93" s="350">
        <v>0</v>
      </c>
      <c r="G93" s="350">
        <v>0</v>
      </c>
      <c r="H93" s="350">
        <v>0</v>
      </c>
      <c r="I93" s="350">
        <v>0</v>
      </c>
      <c r="J93"/>
      <c r="K93" s="351">
        <f t="shared" si="21"/>
        <v>16627</v>
      </c>
      <c r="L93" s="18">
        <f t="shared" si="16"/>
        <v>3.5981389309673233</v>
      </c>
      <c r="M93" s="18">
        <f t="shared" si="17"/>
        <v>1.7093656831499948</v>
      </c>
    </row>
    <row r="94" spans="1:13" x14ac:dyDescent="0.25">
      <c r="A94" s="10" t="s">
        <v>333</v>
      </c>
      <c r="B94" s="10"/>
      <c r="C94" s="9" t="s">
        <v>334</v>
      </c>
      <c r="D94"/>
      <c r="E94" s="350">
        <v>0</v>
      </c>
      <c r="F94" s="350">
        <v>0</v>
      </c>
      <c r="G94" s="58">
        <v>0</v>
      </c>
      <c r="H94" s="350">
        <v>0</v>
      </c>
      <c r="I94" s="350">
        <v>0</v>
      </c>
      <c r="J94"/>
      <c r="K94" s="351">
        <f t="shared" si="21"/>
        <v>0</v>
      </c>
      <c r="L94" s="18">
        <f t="shared" si="16"/>
        <v>0</v>
      </c>
      <c r="M94" s="18">
        <f t="shared" si="17"/>
        <v>0</v>
      </c>
    </row>
    <row r="95" spans="1:13" x14ac:dyDescent="0.25">
      <c r="A95" s="10" t="s">
        <v>335</v>
      </c>
      <c r="B95" s="10"/>
      <c r="C95" s="9" t="s">
        <v>336</v>
      </c>
      <c r="D95"/>
      <c r="E95" s="350" t="s">
        <v>378</v>
      </c>
      <c r="F95" s="350">
        <v>250</v>
      </c>
      <c r="G95" s="58">
        <v>250</v>
      </c>
      <c r="H95" s="350">
        <v>0</v>
      </c>
      <c r="I95" s="350">
        <v>0</v>
      </c>
      <c r="J95"/>
      <c r="K95" s="351">
        <f t="shared" si="21"/>
        <v>500</v>
      </c>
      <c r="L95" s="18">
        <f t="shared" si="16"/>
        <v>0.10820168794633196</v>
      </c>
      <c r="M95" s="18">
        <f t="shared" si="17"/>
        <v>5.1403310373188037E-2</v>
      </c>
    </row>
    <row r="96" spans="1:13" x14ac:dyDescent="0.25">
      <c r="A96" s="10" t="s">
        <v>337</v>
      </c>
      <c r="B96" s="10"/>
      <c r="C96" s="9" t="s">
        <v>338</v>
      </c>
      <c r="D96"/>
      <c r="E96" s="350">
        <v>0</v>
      </c>
      <c r="F96" s="350">
        <v>0</v>
      </c>
      <c r="G96" s="58">
        <v>0</v>
      </c>
      <c r="H96" s="350">
        <v>0</v>
      </c>
      <c r="I96" s="350">
        <v>0</v>
      </c>
      <c r="J96"/>
      <c r="K96" s="351">
        <f t="shared" si="21"/>
        <v>0</v>
      </c>
      <c r="L96" s="18">
        <f t="shared" si="16"/>
        <v>0</v>
      </c>
      <c r="M96" s="18">
        <f t="shared" si="17"/>
        <v>0</v>
      </c>
    </row>
    <row r="97" spans="1:13" x14ac:dyDescent="0.25">
      <c r="A97" s="10" t="s">
        <v>339</v>
      </c>
      <c r="B97" s="10"/>
      <c r="C97" s="9" t="s">
        <v>468</v>
      </c>
      <c r="D97"/>
      <c r="E97" s="350">
        <v>53873</v>
      </c>
      <c r="F97" s="350">
        <v>0</v>
      </c>
      <c r="G97" s="58">
        <v>0</v>
      </c>
      <c r="H97" s="350">
        <v>0</v>
      </c>
      <c r="I97" s="350">
        <v>0</v>
      </c>
      <c r="J97"/>
      <c r="K97" s="351">
        <f t="shared" si="21"/>
        <v>53873</v>
      </c>
      <c r="L97" s="18">
        <f t="shared" si="16"/>
        <v>11.658299069465484</v>
      </c>
      <c r="M97" s="18">
        <f t="shared" si="17"/>
        <v>5.5385010794695182</v>
      </c>
    </row>
    <row r="98" spans="1:13" x14ac:dyDescent="0.25">
      <c r="A98" s="10" t="s">
        <v>341</v>
      </c>
      <c r="B98" s="10"/>
      <c r="C98" s="9" t="s">
        <v>342</v>
      </c>
      <c r="D98"/>
      <c r="E98" s="350">
        <v>0</v>
      </c>
      <c r="F98" s="350">
        <v>0</v>
      </c>
      <c r="G98" s="58">
        <v>0</v>
      </c>
      <c r="H98" s="350">
        <v>0</v>
      </c>
      <c r="I98" s="350">
        <v>0</v>
      </c>
      <c r="J98"/>
      <c r="K98" s="351">
        <f t="shared" si="21"/>
        <v>0</v>
      </c>
      <c r="L98" s="18">
        <f t="shared" si="16"/>
        <v>0</v>
      </c>
      <c r="M98" s="18">
        <f t="shared" si="17"/>
        <v>0</v>
      </c>
    </row>
    <row r="99" spans="1:13" x14ac:dyDescent="0.25">
      <c r="A99" s="4">
        <v>11</v>
      </c>
      <c r="B99" s="4"/>
      <c r="C99" s="5" t="s">
        <v>112</v>
      </c>
      <c r="D99" s="5"/>
      <c r="E99" s="6"/>
      <c r="F99" s="302"/>
      <c r="G99" s="302"/>
      <c r="H99" s="7"/>
      <c r="I99" s="382" t="s">
        <v>23</v>
      </c>
      <c r="J99" s="383"/>
      <c r="K99" s="20">
        <f>SUM(K100:K103)</f>
        <v>78810.981199999995</v>
      </c>
      <c r="L99" s="13">
        <f t="shared" si="16"/>
        <v>17.054962389093269</v>
      </c>
      <c r="M99" s="14">
        <f t="shared" si="17"/>
        <v>8.102290654878173</v>
      </c>
    </row>
    <row r="100" spans="1:13" x14ac:dyDescent="0.25">
      <c r="A100" s="21">
        <v>11.3</v>
      </c>
      <c r="B100" s="21"/>
      <c r="C100" s="9" t="s">
        <v>939</v>
      </c>
      <c r="D100"/>
      <c r="E100" s="350">
        <f>'DIV 11 EQUIPMENT'!E31</f>
        <v>77770.981199999995</v>
      </c>
      <c r="F100" s="350">
        <f>65*16</f>
        <v>1040</v>
      </c>
      <c r="G100" s="58">
        <v>0</v>
      </c>
      <c r="H100" s="350">
        <v>0</v>
      </c>
      <c r="I100" s="350">
        <v>0</v>
      </c>
      <c r="J100"/>
      <c r="K100" s="351">
        <f>SUM(E100:I100)</f>
        <v>78810.981199999995</v>
      </c>
      <c r="L100" s="18">
        <f t="shared" si="16"/>
        <v>17.054962389093269</v>
      </c>
      <c r="M100" s="18">
        <f t="shared" si="17"/>
        <v>8.102290654878173</v>
      </c>
    </row>
    <row r="101" spans="1:13" x14ac:dyDescent="0.25">
      <c r="A101" s="21">
        <v>11.52</v>
      </c>
      <c r="B101" s="21"/>
      <c r="C101" s="9" t="s">
        <v>469</v>
      </c>
      <c r="D101"/>
      <c r="E101" s="377" t="s">
        <v>366</v>
      </c>
      <c r="F101" s="350">
        <v>0</v>
      </c>
      <c r="G101" s="58">
        <v>0</v>
      </c>
      <c r="H101" s="350">
        <v>0</v>
      </c>
      <c r="I101" s="350">
        <v>0</v>
      </c>
      <c r="J101"/>
      <c r="K101" s="351">
        <f t="shared" ref="K101:K103" si="25">SUM(E101:I101)</f>
        <v>0</v>
      </c>
      <c r="L101" s="18">
        <f t="shared" si="16"/>
        <v>0</v>
      </c>
      <c r="M101" s="18">
        <f t="shared" si="17"/>
        <v>0</v>
      </c>
    </row>
    <row r="102" spans="1:13" x14ac:dyDescent="0.25">
      <c r="A102" s="10" t="s">
        <v>113</v>
      </c>
      <c r="B102" s="10"/>
      <c r="C102" s="9" t="s">
        <v>445</v>
      </c>
      <c r="D102"/>
      <c r="E102" s="377" t="s">
        <v>366</v>
      </c>
      <c r="F102" s="350">
        <v>0</v>
      </c>
      <c r="G102" s="58">
        <v>0</v>
      </c>
      <c r="H102" s="350">
        <v>0</v>
      </c>
      <c r="I102" s="350">
        <v>0</v>
      </c>
      <c r="J102"/>
      <c r="K102" s="351">
        <f t="shared" si="25"/>
        <v>0</v>
      </c>
      <c r="L102" s="18">
        <f t="shared" si="16"/>
        <v>0</v>
      </c>
      <c r="M102" s="18">
        <f t="shared" si="17"/>
        <v>0</v>
      </c>
    </row>
    <row r="103" spans="1:13" x14ac:dyDescent="0.25">
      <c r="A103" s="10">
        <v>11.678000000000001</v>
      </c>
      <c r="B103" s="10"/>
      <c r="C103" s="9" t="s">
        <v>446</v>
      </c>
      <c r="D103"/>
      <c r="E103" s="350" t="s">
        <v>378</v>
      </c>
      <c r="F103" s="350">
        <v>0</v>
      </c>
      <c r="G103" s="58">
        <v>0</v>
      </c>
      <c r="H103" s="350">
        <v>0</v>
      </c>
      <c r="I103" s="350">
        <v>0</v>
      </c>
      <c r="J103"/>
      <c r="K103" s="351">
        <f t="shared" si="25"/>
        <v>0</v>
      </c>
      <c r="L103" s="18">
        <f t="shared" si="16"/>
        <v>0</v>
      </c>
      <c r="M103" s="18">
        <f t="shared" si="17"/>
        <v>0</v>
      </c>
    </row>
    <row r="104" spans="1:13" x14ac:dyDescent="0.25">
      <c r="A104" s="4">
        <v>12</v>
      </c>
      <c r="B104" s="4"/>
      <c r="C104" s="5" t="s">
        <v>114</v>
      </c>
      <c r="D104" s="5"/>
      <c r="E104" s="6"/>
      <c r="F104" s="381"/>
      <c r="G104" s="381"/>
      <c r="H104" s="6"/>
      <c r="I104" s="382" t="s">
        <v>23</v>
      </c>
      <c r="J104" s="383"/>
      <c r="K104" s="20">
        <f>SUM(K105:K107)</f>
        <v>0</v>
      </c>
      <c r="L104" s="13">
        <f t="shared" si="16"/>
        <v>0</v>
      </c>
      <c r="M104" s="14">
        <f t="shared" si="17"/>
        <v>0</v>
      </c>
    </row>
    <row r="105" spans="1:13" x14ac:dyDescent="0.25">
      <c r="A105" s="10" t="s">
        <v>115</v>
      </c>
      <c r="B105" s="10"/>
      <c r="C105" s="9" t="s">
        <v>116</v>
      </c>
      <c r="D105" s="9"/>
      <c r="E105" s="22">
        <v>0</v>
      </c>
      <c r="F105" s="350">
        <v>0</v>
      </c>
      <c r="G105" s="350">
        <v>0</v>
      </c>
      <c r="H105" s="350">
        <v>0</v>
      </c>
      <c r="I105" s="350">
        <v>0</v>
      </c>
      <c r="J105"/>
      <c r="K105" s="351">
        <f>SUM(E105:I105)</f>
        <v>0</v>
      </c>
      <c r="L105" s="18">
        <f t="shared" si="16"/>
        <v>0</v>
      </c>
      <c r="M105" s="18">
        <f t="shared" si="17"/>
        <v>0</v>
      </c>
    </row>
    <row r="106" spans="1:13" x14ac:dyDescent="0.25">
      <c r="A106" s="8" t="s">
        <v>117</v>
      </c>
      <c r="B106" s="8"/>
      <c r="C106" s="9" t="s">
        <v>118</v>
      </c>
      <c r="D106" s="9"/>
      <c r="E106" s="403" t="s">
        <v>366</v>
      </c>
      <c r="F106" s="350">
        <v>0</v>
      </c>
      <c r="G106" s="350">
        <v>0</v>
      </c>
      <c r="H106" s="350">
        <v>0</v>
      </c>
      <c r="I106" s="350">
        <v>0</v>
      </c>
      <c r="J106"/>
      <c r="K106" s="351">
        <f>SUM(E106:I106)</f>
        <v>0</v>
      </c>
      <c r="L106" s="18">
        <f t="shared" si="16"/>
        <v>0</v>
      </c>
      <c r="M106" s="18">
        <f t="shared" si="17"/>
        <v>0</v>
      </c>
    </row>
    <row r="107" spans="1:13" x14ac:dyDescent="0.25">
      <c r="A107" s="8" t="s">
        <v>119</v>
      </c>
      <c r="B107" s="8"/>
      <c r="C107" s="9" t="s">
        <v>120</v>
      </c>
      <c r="D107" s="9"/>
      <c r="E107" s="403" t="s">
        <v>366</v>
      </c>
      <c r="F107" s="350">
        <v>0</v>
      </c>
      <c r="G107" s="350">
        <v>0</v>
      </c>
      <c r="H107" s="350">
        <v>0</v>
      </c>
      <c r="I107" s="350">
        <v>0</v>
      </c>
      <c r="J107"/>
      <c r="K107" s="351">
        <f>SUM(E107:I107)</f>
        <v>0</v>
      </c>
      <c r="L107" s="18">
        <f t="shared" si="16"/>
        <v>0</v>
      </c>
      <c r="M107" s="18">
        <f t="shared" si="17"/>
        <v>0</v>
      </c>
    </row>
    <row r="108" spans="1:13" x14ac:dyDescent="0.25">
      <c r="A108" s="4">
        <v>13</v>
      </c>
      <c r="B108" s="4"/>
      <c r="C108" s="5" t="s">
        <v>121</v>
      </c>
      <c r="D108" s="5"/>
      <c r="E108" s="6"/>
      <c r="F108" s="302"/>
      <c r="G108" s="302"/>
      <c r="H108" s="7"/>
      <c r="I108" s="382" t="s">
        <v>23</v>
      </c>
      <c r="J108" s="383"/>
      <c r="K108" s="20">
        <f>SUM(K109:K112)</f>
        <v>137094</v>
      </c>
      <c r="L108" s="13">
        <f t="shared" si="16"/>
        <v>29.667604414628869</v>
      </c>
      <c r="M108" s="223">
        <f t="shared" si="17"/>
        <v>14.094170864603681</v>
      </c>
    </row>
    <row r="109" spans="1:13" x14ac:dyDescent="0.25">
      <c r="A109" s="10" t="s">
        <v>367</v>
      </c>
      <c r="B109" s="10"/>
      <c r="C109" s="9" t="s">
        <v>959</v>
      </c>
      <c r="D109" s="9"/>
      <c r="E109" s="350">
        <v>0</v>
      </c>
      <c r="F109" s="350">
        <v>0</v>
      </c>
      <c r="G109" s="58">
        <v>0</v>
      </c>
      <c r="H109" s="350">
        <v>9500</v>
      </c>
      <c r="I109" s="58">
        <v>119450</v>
      </c>
      <c r="J109" s="67"/>
      <c r="K109" s="353">
        <f>SUM(E109:I109)</f>
        <v>128950</v>
      </c>
      <c r="L109" s="221">
        <f t="shared" si="16"/>
        <v>27.905215321359012</v>
      </c>
      <c r="M109" s="221">
        <f t="shared" si="17"/>
        <v>13.256913745245194</v>
      </c>
    </row>
    <row r="110" spans="1:13" x14ac:dyDescent="0.25">
      <c r="A110" s="10" t="s">
        <v>369</v>
      </c>
      <c r="B110" s="10"/>
      <c r="C110" s="9" t="s">
        <v>370</v>
      </c>
      <c r="D110" s="9"/>
      <c r="E110" s="350" t="s">
        <v>960</v>
      </c>
      <c r="F110" s="350">
        <v>0</v>
      </c>
      <c r="G110" s="58">
        <v>0</v>
      </c>
      <c r="H110" s="350">
        <v>0</v>
      </c>
      <c r="I110" s="350">
        <v>0</v>
      </c>
      <c r="J110" s="67"/>
      <c r="K110" s="353">
        <f t="shared" ref="K110:K112" si="26">SUM(E110:I110)</f>
        <v>0</v>
      </c>
      <c r="L110" s="18">
        <f t="shared" si="16"/>
        <v>0</v>
      </c>
      <c r="M110" s="18">
        <f t="shared" si="17"/>
        <v>0</v>
      </c>
    </row>
    <row r="111" spans="1:13" x14ac:dyDescent="0.25">
      <c r="A111" s="10"/>
      <c r="B111" s="10"/>
      <c r="C111" s="9" t="s">
        <v>965</v>
      </c>
      <c r="D111" s="9"/>
      <c r="E111" s="377" t="s">
        <v>366</v>
      </c>
      <c r="F111" s="350">
        <v>0</v>
      </c>
      <c r="G111" s="58">
        <v>0</v>
      </c>
      <c r="H111" s="350">
        <v>0</v>
      </c>
      <c r="I111" s="350">
        <v>0</v>
      </c>
      <c r="J111" s="67"/>
      <c r="K111" s="353">
        <f t="shared" si="26"/>
        <v>0</v>
      </c>
      <c r="L111" s="18">
        <f t="shared" si="16"/>
        <v>0</v>
      </c>
      <c r="M111" s="18">
        <f t="shared" si="17"/>
        <v>0</v>
      </c>
    </row>
    <row r="112" spans="1:13" x14ac:dyDescent="0.25">
      <c r="A112" s="349" t="s">
        <v>372</v>
      </c>
      <c r="B112" s="349"/>
      <c r="C112" t="s">
        <v>967</v>
      </c>
      <c r="D112"/>
      <c r="E112" s="350">
        <v>8144</v>
      </c>
      <c r="F112" s="350">
        <v>0</v>
      </c>
      <c r="G112" s="58">
        <v>0</v>
      </c>
      <c r="H112" s="350">
        <v>0</v>
      </c>
      <c r="I112" s="350">
        <v>0</v>
      </c>
      <c r="J112"/>
      <c r="K112" s="353">
        <f t="shared" si="26"/>
        <v>8144</v>
      </c>
      <c r="L112" s="18">
        <f t="shared" si="16"/>
        <v>1.7623890932698549</v>
      </c>
      <c r="M112" s="18">
        <f t="shared" si="17"/>
        <v>0.83725711935848668</v>
      </c>
    </row>
    <row r="113" spans="1:13" x14ac:dyDescent="0.25">
      <c r="A113" s="4">
        <v>14</v>
      </c>
      <c r="B113" s="4"/>
      <c r="C113" s="5" t="s">
        <v>122</v>
      </c>
      <c r="D113" s="5"/>
      <c r="E113" s="6"/>
      <c r="F113" s="302"/>
      <c r="G113" s="302"/>
      <c r="H113" s="6"/>
      <c r="I113" s="382" t="s">
        <v>23</v>
      </c>
      <c r="J113" s="383"/>
      <c r="K113" s="20">
        <f>SUM(K114)</f>
        <v>0</v>
      </c>
      <c r="L113" s="222">
        <f t="shared" si="16"/>
        <v>0</v>
      </c>
      <c r="M113" s="222">
        <f t="shared" si="17"/>
        <v>0</v>
      </c>
    </row>
    <row r="114" spans="1:13" x14ac:dyDescent="0.25">
      <c r="A114" s="10" t="s">
        <v>374</v>
      </c>
      <c r="B114" s="10"/>
      <c r="C114" s="9" t="s">
        <v>375</v>
      </c>
      <c r="D114" s="66"/>
      <c r="E114" s="350">
        <v>0</v>
      </c>
      <c r="F114" s="350">
        <v>0</v>
      </c>
      <c r="G114" s="58">
        <v>0</v>
      </c>
      <c r="H114" s="350">
        <v>0</v>
      </c>
      <c r="I114" s="350">
        <v>0</v>
      </c>
      <c r="J114" s="52"/>
      <c r="K114" s="353">
        <f>SUM(E114:I114)</f>
        <v>0</v>
      </c>
      <c r="L114" s="221">
        <f t="shared" si="16"/>
        <v>0</v>
      </c>
      <c r="M114" s="221">
        <f t="shared" si="17"/>
        <v>0</v>
      </c>
    </row>
    <row r="115" spans="1:13" x14ac:dyDescent="0.25">
      <c r="A115" s="4" t="s">
        <v>123</v>
      </c>
      <c r="B115" s="4"/>
      <c r="C115" s="5" t="s">
        <v>124</v>
      </c>
      <c r="D115" s="5"/>
      <c r="E115" s="6"/>
      <c r="F115" s="302"/>
      <c r="G115" s="302"/>
      <c r="H115" s="7"/>
      <c r="I115" s="382" t="s">
        <v>23</v>
      </c>
      <c r="J115" s="383"/>
      <c r="K115" s="20">
        <f>SUM(K116:K120)</f>
        <v>181006.00159999999</v>
      </c>
      <c r="L115" s="13">
        <f t="shared" si="16"/>
        <v>39.170309803072925</v>
      </c>
      <c r="M115" s="14">
        <f t="shared" si="17"/>
        <v>18.608615359309137</v>
      </c>
    </row>
    <row r="116" spans="1:13" x14ac:dyDescent="0.25">
      <c r="A116" s="10" t="s">
        <v>125</v>
      </c>
      <c r="B116" s="10"/>
      <c r="C116" s="9" t="s">
        <v>126</v>
      </c>
      <c r="D116"/>
      <c r="E116" s="350">
        <v>0</v>
      </c>
      <c r="F116" s="350">
        <v>0</v>
      </c>
      <c r="G116" s="58">
        <v>0</v>
      </c>
      <c r="H116" s="350">
        <v>0</v>
      </c>
      <c r="I116" s="350">
        <f>60900+1000-4000</f>
        <v>57900</v>
      </c>
      <c r="J116"/>
      <c r="K116" s="351">
        <f>SUM(E116:I116)</f>
        <v>57900</v>
      </c>
      <c r="L116" s="18">
        <f t="shared" si="16"/>
        <v>12.529755464185241</v>
      </c>
      <c r="M116" s="18">
        <f t="shared" si="17"/>
        <v>5.9525033412151744</v>
      </c>
    </row>
    <row r="117" spans="1:13" x14ac:dyDescent="0.25">
      <c r="A117" s="23">
        <v>22.321999999999999</v>
      </c>
      <c r="B117" s="23"/>
      <c r="C117" s="9" t="s">
        <v>470</v>
      </c>
      <c r="D117"/>
      <c r="E117" s="350">
        <v>0</v>
      </c>
      <c r="F117" s="350">
        <v>0</v>
      </c>
      <c r="G117" s="58">
        <v>0</v>
      </c>
      <c r="H117" s="350">
        <v>0</v>
      </c>
      <c r="I117" s="350">
        <v>6067</v>
      </c>
      <c r="J117"/>
      <c r="K117" s="351">
        <f>SUM(E117:I117)</f>
        <v>6067</v>
      </c>
      <c r="L117" s="18">
        <f t="shared" si="16"/>
        <v>1.312919281540792</v>
      </c>
      <c r="M117" s="18">
        <f t="shared" si="17"/>
        <v>0.62372776806826358</v>
      </c>
    </row>
    <row r="118" spans="1:13" x14ac:dyDescent="0.25">
      <c r="A118" s="8" t="s">
        <v>128</v>
      </c>
      <c r="B118" s="8"/>
      <c r="C118" s="9" t="s">
        <v>934</v>
      </c>
      <c r="D118"/>
      <c r="E118" s="350">
        <f>'DIV 22-23 PLUM-HVAC'!F121</f>
        <v>40979.266599999988</v>
      </c>
      <c r="F118" s="350">
        <v>2000</v>
      </c>
      <c r="G118" s="58">
        <f>'DIV 22-23 PLUM-HVAC'!F126</f>
        <v>3809.7350000000001</v>
      </c>
      <c r="H118" s="350">
        <v>0</v>
      </c>
      <c r="I118" s="350">
        <v>0</v>
      </c>
      <c r="J118"/>
      <c r="K118" s="351">
        <f>SUM(E118:I118)</f>
        <v>46789.001599999989</v>
      </c>
      <c r="L118" s="18">
        <f t="shared" si="16"/>
        <v>10.125297900887251</v>
      </c>
      <c r="M118" s="18">
        <f t="shared" si="17"/>
        <v>4.810219142592782</v>
      </c>
    </row>
    <row r="119" spans="1:13" x14ac:dyDescent="0.25">
      <c r="A119" s="10" t="s">
        <v>129</v>
      </c>
      <c r="B119" s="10"/>
      <c r="C119" s="9" t="s">
        <v>130</v>
      </c>
      <c r="D119"/>
      <c r="E119" s="350">
        <v>0</v>
      </c>
      <c r="F119" s="350">
        <v>0</v>
      </c>
      <c r="G119" s="58">
        <v>0</v>
      </c>
      <c r="H119" s="350">
        <v>0</v>
      </c>
      <c r="I119" s="58">
        <v>67500</v>
      </c>
      <c r="J119"/>
      <c r="K119" s="351">
        <f>SUM(E119:I119)</f>
        <v>67500</v>
      </c>
      <c r="L119" s="18">
        <f t="shared" si="16"/>
        <v>14.607227872754814</v>
      </c>
      <c r="M119" s="18">
        <f t="shared" si="17"/>
        <v>6.9394469003803847</v>
      </c>
    </row>
    <row r="120" spans="1:13" x14ac:dyDescent="0.25">
      <c r="A120" s="8" t="s">
        <v>131</v>
      </c>
      <c r="B120" s="8"/>
      <c r="C120" s="9" t="s">
        <v>132</v>
      </c>
      <c r="D120"/>
      <c r="E120" s="350">
        <v>0</v>
      </c>
      <c r="F120" s="350">
        <v>0</v>
      </c>
      <c r="G120" s="58">
        <v>0</v>
      </c>
      <c r="H120" s="350">
        <v>0</v>
      </c>
      <c r="I120" s="350">
        <v>2750</v>
      </c>
      <c r="J120"/>
      <c r="K120" s="351">
        <f>SUM(E120:I120)</f>
        <v>2750</v>
      </c>
      <c r="L120" s="18">
        <f t="shared" si="16"/>
        <v>0.59510928370482574</v>
      </c>
      <c r="M120" s="18">
        <f t="shared" si="17"/>
        <v>0.2827182070525342</v>
      </c>
    </row>
    <row r="121" spans="1:13" x14ac:dyDescent="0.25">
      <c r="A121" s="4" t="s">
        <v>133</v>
      </c>
      <c r="B121" s="4"/>
      <c r="C121" s="5" t="s">
        <v>134</v>
      </c>
      <c r="D121" s="5"/>
      <c r="E121" s="6"/>
      <c r="F121" s="302"/>
      <c r="G121" s="302"/>
      <c r="H121" s="7"/>
      <c r="I121" s="382" t="s">
        <v>23</v>
      </c>
      <c r="J121" s="383"/>
      <c r="K121" s="20">
        <f>SUM(K122:K127)</f>
        <v>211591</v>
      </c>
      <c r="L121" s="13">
        <f t="shared" si="16"/>
        <v>45.789006708504651</v>
      </c>
      <c r="M121" s="14">
        <f t="shared" si="17"/>
        <v>21.752955690346457</v>
      </c>
    </row>
    <row r="122" spans="1:13" x14ac:dyDescent="0.25">
      <c r="A122" s="10" t="s">
        <v>135</v>
      </c>
      <c r="B122" s="10"/>
      <c r="C122" s="9" t="s">
        <v>472</v>
      </c>
      <c r="D122"/>
      <c r="E122" s="350">
        <v>0</v>
      </c>
      <c r="F122" s="350">
        <v>0</v>
      </c>
      <c r="G122" s="58">
        <v>0</v>
      </c>
      <c r="H122" s="350">
        <v>0</v>
      </c>
      <c r="I122" s="350">
        <v>72595</v>
      </c>
      <c r="J122"/>
      <c r="K122" s="351">
        <f>SUM(E122:I122)</f>
        <v>72595</v>
      </c>
      <c r="L122" s="18">
        <f t="shared" si="16"/>
        <v>15.709803072927938</v>
      </c>
      <c r="M122" s="18">
        <f t="shared" si="17"/>
        <v>7.4632466330831706</v>
      </c>
    </row>
    <row r="123" spans="1:13" x14ac:dyDescent="0.25">
      <c r="A123" s="10" t="s">
        <v>392</v>
      </c>
      <c r="B123" s="10"/>
      <c r="C123" s="9" t="s">
        <v>393</v>
      </c>
      <c r="D123"/>
      <c r="E123" s="350">
        <v>0</v>
      </c>
      <c r="F123" s="350">
        <v>0</v>
      </c>
      <c r="G123" s="58">
        <v>0</v>
      </c>
      <c r="H123" s="350">
        <v>0</v>
      </c>
      <c r="I123" s="350">
        <v>0</v>
      </c>
      <c r="J123"/>
      <c r="K123" s="351">
        <f t="shared" ref="K123" si="27">SUM(E123:I123)</f>
        <v>0</v>
      </c>
      <c r="L123" s="18">
        <f t="shared" si="16"/>
        <v>0</v>
      </c>
      <c r="M123" s="18">
        <f t="shared" si="17"/>
        <v>0</v>
      </c>
    </row>
    <row r="124" spans="1:13" x14ac:dyDescent="0.25">
      <c r="A124" s="23">
        <v>26.504999999999999</v>
      </c>
      <c r="B124" s="23"/>
      <c r="C124" s="9" t="s">
        <v>473</v>
      </c>
      <c r="D124"/>
      <c r="E124" s="350">
        <v>43496</v>
      </c>
      <c r="F124" s="350">
        <v>0</v>
      </c>
      <c r="G124" s="58">
        <v>0</v>
      </c>
      <c r="H124" s="350">
        <v>0</v>
      </c>
      <c r="I124" s="350">
        <v>0</v>
      </c>
      <c r="J124"/>
      <c r="K124" s="351">
        <f>SUM(E124:I124)</f>
        <v>43496</v>
      </c>
      <c r="L124" s="18">
        <f t="shared" si="16"/>
        <v>9.4126812378273108</v>
      </c>
      <c r="M124" s="18">
        <f t="shared" si="17"/>
        <v>4.4716767759843732</v>
      </c>
    </row>
    <row r="125" spans="1:13" x14ac:dyDescent="0.25">
      <c r="A125" s="10" t="s">
        <v>136</v>
      </c>
      <c r="B125" s="10"/>
      <c r="C125" s="9" t="s">
        <v>474</v>
      </c>
      <c r="D125"/>
      <c r="E125" s="350">
        <v>29500</v>
      </c>
      <c r="F125" s="350">
        <v>0</v>
      </c>
      <c r="G125" s="58">
        <v>0</v>
      </c>
      <c r="H125" s="350">
        <v>0</v>
      </c>
      <c r="I125" s="350">
        <v>0</v>
      </c>
      <c r="J125"/>
      <c r="K125" s="351">
        <f>SUM(E125:I125)</f>
        <v>29500</v>
      </c>
      <c r="L125" s="18">
        <f t="shared" si="16"/>
        <v>6.3838995888335859</v>
      </c>
      <c r="M125" s="18">
        <f t="shared" si="17"/>
        <v>3.0327953120180942</v>
      </c>
    </row>
    <row r="126" spans="1:13" x14ac:dyDescent="0.25">
      <c r="A126" s="10" t="s">
        <v>137</v>
      </c>
      <c r="B126" s="10"/>
      <c r="C126" s="9" t="s">
        <v>475</v>
      </c>
      <c r="D126"/>
      <c r="E126" s="350">
        <v>60000</v>
      </c>
      <c r="F126" s="350">
        <v>0</v>
      </c>
      <c r="G126" s="58">
        <v>0</v>
      </c>
      <c r="H126" s="350">
        <v>0</v>
      </c>
      <c r="I126" s="350">
        <v>0</v>
      </c>
      <c r="J126"/>
      <c r="K126" s="351">
        <f>SUM(E126:I126)</f>
        <v>60000</v>
      </c>
      <c r="L126" s="18">
        <f t="shared" si="16"/>
        <v>12.984202553559836</v>
      </c>
      <c r="M126" s="18">
        <f t="shared" si="17"/>
        <v>6.1683972447825637</v>
      </c>
    </row>
    <row r="127" spans="1:13" x14ac:dyDescent="0.25">
      <c r="A127" s="10" t="s">
        <v>138</v>
      </c>
      <c r="B127" s="10"/>
      <c r="C127" s="9" t="s">
        <v>476</v>
      </c>
      <c r="D127"/>
      <c r="E127" s="350">
        <v>6000</v>
      </c>
      <c r="F127" s="350">
        <v>0</v>
      </c>
      <c r="G127" s="58">
        <v>0</v>
      </c>
      <c r="H127" s="350">
        <v>0</v>
      </c>
      <c r="I127" s="350">
        <v>0</v>
      </c>
      <c r="J127"/>
      <c r="K127" s="351">
        <f>SUM(E127:I127)</f>
        <v>6000</v>
      </c>
      <c r="L127" s="18">
        <f t="shared" si="16"/>
        <v>1.2984202553559836</v>
      </c>
      <c r="M127" s="18">
        <f t="shared" si="17"/>
        <v>0.61683972447825641</v>
      </c>
    </row>
    <row r="128" spans="1:13" x14ac:dyDescent="0.25">
      <c r="A128" s="4" t="s">
        <v>139</v>
      </c>
      <c r="B128" s="4"/>
      <c r="C128" s="5" t="s">
        <v>140</v>
      </c>
      <c r="D128" s="5"/>
      <c r="E128" s="6"/>
      <c r="F128" s="302"/>
      <c r="G128" s="302"/>
      <c r="H128" s="6"/>
      <c r="I128" s="382" t="s">
        <v>23</v>
      </c>
      <c r="J128" s="383"/>
      <c r="K128" s="20">
        <f>SUM(K129:K145)</f>
        <v>419485</v>
      </c>
      <c r="L128" s="13">
        <f t="shared" si="16"/>
        <v>90.777970136334133</v>
      </c>
      <c r="M128" s="14">
        <f t="shared" si="17"/>
        <v>43.125835303793565</v>
      </c>
    </row>
    <row r="129" spans="1:13" x14ac:dyDescent="0.25">
      <c r="A129" s="10" t="s">
        <v>447</v>
      </c>
      <c r="B129" s="10"/>
      <c r="C129" s="9" t="s">
        <v>141</v>
      </c>
      <c r="D129"/>
      <c r="E129" s="350">
        <v>0</v>
      </c>
      <c r="F129" s="350">
        <v>0</v>
      </c>
      <c r="G129" s="58">
        <v>0</v>
      </c>
      <c r="H129" s="350">
        <v>0</v>
      </c>
      <c r="I129" s="350">
        <v>0</v>
      </c>
      <c r="J129"/>
      <c r="K129" s="351">
        <f t="shared" ref="K129" si="28">SUM(E129:I129)</f>
        <v>0</v>
      </c>
      <c r="L129" s="18">
        <f t="shared" si="16"/>
        <v>0</v>
      </c>
      <c r="M129" s="18">
        <f t="shared" si="17"/>
        <v>0</v>
      </c>
    </row>
    <row r="130" spans="1:13" x14ac:dyDescent="0.25">
      <c r="A130" s="10" t="s">
        <v>142</v>
      </c>
      <c r="B130" s="10"/>
      <c r="C130" s="9" t="s">
        <v>143</v>
      </c>
      <c r="D130"/>
      <c r="E130" s="350">
        <v>0</v>
      </c>
      <c r="F130" s="350">
        <v>0</v>
      </c>
      <c r="G130" s="58">
        <v>0</v>
      </c>
      <c r="H130" s="350">
        <v>0</v>
      </c>
      <c r="I130" s="350">
        <v>50440</v>
      </c>
      <c r="J130"/>
      <c r="K130" s="351">
        <f t="shared" ref="K130:K143" si="29">SUM(E130:I130)</f>
        <v>50440</v>
      </c>
      <c r="L130" s="18">
        <f t="shared" si="16"/>
        <v>10.915386280025968</v>
      </c>
      <c r="M130" s="18">
        <f t="shared" si="17"/>
        <v>5.1855659504472085</v>
      </c>
    </row>
    <row r="131" spans="1:13" x14ac:dyDescent="0.25">
      <c r="A131" s="10" t="s">
        <v>144</v>
      </c>
      <c r="B131" s="10"/>
      <c r="C131" s="9" t="s">
        <v>145</v>
      </c>
      <c r="D131"/>
      <c r="E131" s="350">
        <v>0</v>
      </c>
      <c r="F131" s="350">
        <v>0</v>
      </c>
      <c r="G131" s="58">
        <v>0</v>
      </c>
      <c r="H131" s="350">
        <v>0</v>
      </c>
      <c r="I131" s="350">
        <v>2000</v>
      </c>
      <c r="J131"/>
      <c r="K131" s="351">
        <f t="shared" si="29"/>
        <v>2000</v>
      </c>
      <c r="L131" s="18">
        <f t="shared" si="16"/>
        <v>0.43280675178532785</v>
      </c>
      <c r="M131" s="18">
        <f t="shared" si="17"/>
        <v>0.20561324149275215</v>
      </c>
    </row>
    <row r="132" spans="1:13" x14ac:dyDescent="0.25">
      <c r="A132" s="10" t="s">
        <v>146</v>
      </c>
      <c r="B132" s="10"/>
      <c r="C132" s="9" t="s">
        <v>147</v>
      </c>
      <c r="D132"/>
      <c r="E132" s="350">
        <v>0</v>
      </c>
      <c r="F132" s="350">
        <v>0</v>
      </c>
      <c r="G132" s="58">
        <v>0</v>
      </c>
      <c r="H132" s="58">
        <f>90*75</f>
        <v>6750</v>
      </c>
      <c r="I132" s="350">
        <f>55575-3980</f>
        <v>51595</v>
      </c>
      <c r="J132"/>
      <c r="K132" s="351">
        <f t="shared" si="29"/>
        <v>58345</v>
      </c>
      <c r="L132" s="18">
        <f t="shared" si="16"/>
        <v>12.626054966457477</v>
      </c>
      <c r="M132" s="18">
        <f t="shared" si="17"/>
        <v>5.9982522874473112</v>
      </c>
    </row>
    <row r="133" spans="1:13" x14ac:dyDescent="0.25">
      <c r="A133" s="23">
        <v>32.930999999999997</v>
      </c>
      <c r="B133" s="23"/>
      <c r="C133" s="9" t="s">
        <v>955</v>
      </c>
      <c r="D133"/>
      <c r="E133" s="350"/>
      <c r="F133" s="350"/>
      <c r="G133" s="58"/>
      <c r="H133" s="350"/>
      <c r="I133" s="350"/>
      <c r="J133"/>
      <c r="K133" s="351"/>
      <c r="L133" s="18"/>
      <c r="M133" s="18"/>
    </row>
    <row r="134" spans="1:13" x14ac:dyDescent="0.25">
      <c r="A134" s="23"/>
      <c r="B134" s="23"/>
      <c r="C134" s="352" t="s">
        <v>956</v>
      </c>
      <c r="D134"/>
      <c r="E134" s="350">
        <v>70000</v>
      </c>
      <c r="F134" s="350">
        <v>0</v>
      </c>
      <c r="G134" s="58">
        <v>0</v>
      </c>
      <c r="H134" s="350">
        <v>0</v>
      </c>
      <c r="I134" s="350">
        <v>0</v>
      </c>
      <c r="J134"/>
      <c r="K134" s="351">
        <f t="shared" ref="K134" si="30">SUM(E134:I134)</f>
        <v>70000</v>
      </c>
      <c r="L134" s="18">
        <f t="shared" ref="L134" si="31">IFERROR(K134/M$8,"$0")</f>
        <v>15.148236312486475</v>
      </c>
      <c r="M134" s="18">
        <f t="shared" ref="M134" si="32">IFERROR(K134/M$13,"$0")</f>
        <v>7.1964634522463244</v>
      </c>
    </row>
    <row r="135" spans="1:13" x14ac:dyDescent="0.25">
      <c r="A135" s="10"/>
      <c r="B135" s="10"/>
      <c r="C135" s="352" t="s">
        <v>949</v>
      </c>
      <c r="D135"/>
      <c r="E135" s="350">
        <v>15000</v>
      </c>
      <c r="F135" s="350">
        <v>0</v>
      </c>
      <c r="G135" s="58">
        <v>0</v>
      </c>
      <c r="H135" s="350">
        <v>0</v>
      </c>
      <c r="I135" s="350">
        <v>0</v>
      </c>
      <c r="J135"/>
      <c r="K135" s="351">
        <f t="shared" si="29"/>
        <v>15000</v>
      </c>
      <c r="L135" s="18">
        <f t="shared" si="16"/>
        <v>3.246050638389959</v>
      </c>
      <c r="M135" s="18">
        <f t="shared" si="17"/>
        <v>1.5420993111956409</v>
      </c>
    </row>
    <row r="136" spans="1:13" x14ac:dyDescent="0.25">
      <c r="A136" s="10"/>
      <c r="B136" s="10"/>
      <c r="C136" s="352" t="s">
        <v>150</v>
      </c>
      <c r="D136"/>
      <c r="E136" s="58">
        <v>153250</v>
      </c>
      <c r="F136" s="350">
        <v>0</v>
      </c>
      <c r="G136" s="58">
        <v>0</v>
      </c>
      <c r="H136" s="350">
        <v>0</v>
      </c>
      <c r="I136" s="350">
        <v>0</v>
      </c>
      <c r="J136"/>
      <c r="K136" s="351">
        <f>SUM(E136:I136)</f>
        <v>153250</v>
      </c>
      <c r="L136" s="18">
        <f>IFERROR(K136/M$8,"$0")</f>
        <v>33.163817355550748</v>
      </c>
      <c r="M136" s="18">
        <f>IFERROR(K136/M$13,"$0")</f>
        <v>15.755114629382133</v>
      </c>
    </row>
    <row r="137" spans="1:13" x14ac:dyDescent="0.25">
      <c r="A137" s="8"/>
      <c r="B137" s="8"/>
      <c r="C137" s="352" t="s">
        <v>148</v>
      </c>
      <c r="D137"/>
      <c r="E137" s="350">
        <v>15000</v>
      </c>
      <c r="F137" s="350">
        <v>0</v>
      </c>
      <c r="G137" s="58">
        <v>0</v>
      </c>
      <c r="H137" s="350">
        <v>0</v>
      </c>
      <c r="I137" s="350">
        <v>0</v>
      </c>
      <c r="J137"/>
      <c r="K137" s="351">
        <f>SUM(E137:I137)</f>
        <v>15000</v>
      </c>
      <c r="L137" s="18">
        <f>IFERROR(K137/M$8,"$0")</f>
        <v>3.246050638389959</v>
      </c>
      <c r="M137" s="18">
        <f>IFERROR(K137/M$13,"$0")</f>
        <v>1.5420993111956409</v>
      </c>
    </row>
    <row r="138" spans="1:13" x14ac:dyDescent="0.25">
      <c r="A138" s="10"/>
      <c r="B138" s="10"/>
      <c r="C138" s="352" t="s">
        <v>449</v>
      </c>
      <c r="D138"/>
      <c r="E138" s="350">
        <v>14500</v>
      </c>
      <c r="F138" s="350">
        <v>0</v>
      </c>
      <c r="G138" s="58">
        <v>0</v>
      </c>
      <c r="H138" s="350">
        <v>0</v>
      </c>
      <c r="I138" s="350">
        <v>0</v>
      </c>
      <c r="J138"/>
      <c r="K138" s="351">
        <f>SUM(E138:I138)</f>
        <v>14500</v>
      </c>
      <c r="L138" s="18">
        <f>IFERROR(K138/M$8,"$0")</f>
        <v>3.1378489504436269</v>
      </c>
      <c r="M138" s="18">
        <f>IFERROR(K138/M$13,"$0")</f>
        <v>1.490696000822453</v>
      </c>
    </row>
    <row r="139" spans="1:13" x14ac:dyDescent="0.25">
      <c r="A139" s="10"/>
      <c r="B139" s="10"/>
      <c r="C139" s="352" t="s">
        <v>450</v>
      </c>
      <c r="D139"/>
      <c r="E139" s="350">
        <f>'DIV 31-32 EARTH-SITE'!G282</f>
        <v>12500</v>
      </c>
      <c r="F139" s="350">
        <v>0</v>
      </c>
      <c r="G139" s="58">
        <v>0</v>
      </c>
      <c r="H139" s="350">
        <v>0</v>
      </c>
      <c r="I139" s="350">
        <v>0</v>
      </c>
      <c r="J139"/>
      <c r="K139" s="351">
        <f>SUM(E139:I139)</f>
        <v>12500</v>
      </c>
      <c r="L139" s="18">
        <f>IFERROR(K139/M$8,"$0")</f>
        <v>2.7050421986582989</v>
      </c>
      <c r="M139" s="18">
        <f>IFERROR(K139/M$13,"$0")</f>
        <v>1.2850827593297007</v>
      </c>
    </row>
    <row r="140" spans="1:13" x14ac:dyDescent="0.25">
      <c r="A140" s="8"/>
      <c r="B140" s="8"/>
      <c r="C140" s="352" t="s">
        <v>725</v>
      </c>
      <c r="D140"/>
      <c r="E140" s="350">
        <v>15000</v>
      </c>
      <c r="F140" s="350">
        <v>0</v>
      </c>
      <c r="G140" s="58">
        <v>0</v>
      </c>
      <c r="H140" s="350">
        <v>0</v>
      </c>
      <c r="I140" s="350">
        <v>0</v>
      </c>
      <c r="J140"/>
      <c r="K140" s="351">
        <f>SUM(E140:I140)</f>
        <v>15000</v>
      </c>
      <c r="L140" s="18">
        <f t="shared" ref="L140" si="33">IFERROR(K140/M$8,"$0")</f>
        <v>3.246050638389959</v>
      </c>
      <c r="M140" s="18">
        <f t="shared" ref="M140" si="34">IFERROR(K140/M$13,"$0")</f>
        <v>1.5420993111956409</v>
      </c>
    </row>
    <row r="141" spans="1:13" hidden="1" x14ac:dyDescent="0.25">
      <c r="A141" s="10"/>
      <c r="B141" s="10"/>
      <c r="C141" s="352" t="s">
        <v>724</v>
      </c>
      <c r="D141"/>
      <c r="E141" s="350">
        <v>0</v>
      </c>
      <c r="F141" s="350">
        <v>0</v>
      </c>
      <c r="G141" s="58">
        <v>0</v>
      </c>
      <c r="H141" s="350">
        <v>0</v>
      </c>
      <c r="I141" s="350">
        <v>0</v>
      </c>
      <c r="J141"/>
      <c r="K141" s="351">
        <f t="shared" si="29"/>
        <v>0</v>
      </c>
      <c r="L141" s="18">
        <f t="shared" si="16"/>
        <v>0</v>
      </c>
      <c r="M141" s="18">
        <f t="shared" si="17"/>
        <v>0</v>
      </c>
    </row>
    <row r="142" spans="1:13" hidden="1" x14ac:dyDescent="0.25">
      <c r="A142" s="10"/>
      <c r="B142" s="10"/>
      <c r="C142" s="352" t="s">
        <v>723</v>
      </c>
      <c r="D142"/>
      <c r="E142" s="350">
        <v>0</v>
      </c>
      <c r="F142" s="350">
        <v>0</v>
      </c>
      <c r="G142" s="58">
        <v>0</v>
      </c>
      <c r="H142" s="350">
        <v>0</v>
      </c>
      <c r="I142" s="350">
        <v>0</v>
      </c>
      <c r="J142"/>
      <c r="K142" s="351">
        <f t="shared" ref="K142" si="35">SUM(E142:I142)</f>
        <v>0</v>
      </c>
      <c r="L142" s="18">
        <f t="shared" si="16"/>
        <v>0</v>
      </c>
      <c r="M142" s="18">
        <f t="shared" si="17"/>
        <v>0</v>
      </c>
    </row>
    <row r="143" spans="1:13" hidden="1" x14ac:dyDescent="0.25">
      <c r="A143" s="10"/>
      <c r="B143" s="10"/>
      <c r="C143" s="352" t="s">
        <v>418</v>
      </c>
      <c r="D143"/>
      <c r="E143" s="350">
        <v>0</v>
      </c>
      <c r="F143" s="350">
        <v>0</v>
      </c>
      <c r="G143" s="58">
        <v>0</v>
      </c>
      <c r="H143" s="350">
        <v>0</v>
      </c>
      <c r="I143" s="350">
        <v>0</v>
      </c>
      <c r="J143"/>
      <c r="K143" s="351">
        <f t="shared" si="29"/>
        <v>0</v>
      </c>
      <c r="L143" s="18">
        <f t="shared" si="16"/>
        <v>0</v>
      </c>
      <c r="M143" s="18">
        <f t="shared" si="17"/>
        <v>0</v>
      </c>
    </row>
    <row r="144" spans="1:13" hidden="1" x14ac:dyDescent="0.25">
      <c r="A144" s="10"/>
      <c r="B144" s="10"/>
      <c r="C144" s="352" t="s">
        <v>722</v>
      </c>
      <c r="D144"/>
      <c r="E144" s="350">
        <v>0</v>
      </c>
      <c r="F144" s="350">
        <v>0</v>
      </c>
      <c r="G144" s="58">
        <v>0</v>
      </c>
      <c r="H144" s="350">
        <v>0</v>
      </c>
      <c r="I144" s="350">
        <v>0</v>
      </c>
      <c r="J144"/>
      <c r="K144" s="351">
        <f>SUM(E144:I144)</f>
        <v>0</v>
      </c>
      <c r="L144" s="18">
        <f>IFERROR(K144/M$8,"$0")</f>
        <v>0</v>
      </c>
      <c r="M144" s="18">
        <f>IFERROR(K144/M$13,"$0")</f>
        <v>0</v>
      </c>
    </row>
    <row r="145" spans="1:13" x14ac:dyDescent="0.25">
      <c r="A145" s="10" t="s">
        <v>149</v>
      </c>
      <c r="B145" s="10"/>
      <c r="C145" s="9" t="s">
        <v>417</v>
      </c>
      <c r="D145"/>
      <c r="E145" s="350">
        <v>13450</v>
      </c>
      <c r="F145" s="350">
        <v>0</v>
      </c>
      <c r="G145" s="58">
        <v>0</v>
      </c>
      <c r="H145" s="350">
        <v>0</v>
      </c>
      <c r="I145" s="350">
        <v>0</v>
      </c>
      <c r="J145"/>
      <c r="K145" s="351">
        <f>SUM(E145:I145)</f>
        <v>13450</v>
      </c>
      <c r="L145" s="18">
        <f>IFERROR(K145/M$8,"$0")</f>
        <v>2.9106254057563299</v>
      </c>
      <c r="M145" s="18">
        <f>IFERROR(K145/M$13,"$0")</f>
        <v>1.3827490490387582</v>
      </c>
    </row>
    <row r="146" spans="1:13" x14ac:dyDescent="0.25">
      <c r="A146" s="4">
        <v>33</v>
      </c>
      <c r="B146" s="4"/>
      <c r="C146" s="5" t="s">
        <v>152</v>
      </c>
      <c r="D146" s="5"/>
      <c r="E146" s="6"/>
      <c r="F146" s="302"/>
      <c r="G146" s="302"/>
      <c r="H146" s="6"/>
      <c r="I146" s="382" t="s">
        <v>23</v>
      </c>
      <c r="J146" s="383"/>
      <c r="K146" s="20">
        <f>SUM(K147:K147)</f>
        <v>8500</v>
      </c>
      <c r="L146" s="13">
        <f t="shared" si="16"/>
        <v>1.8394286950876433</v>
      </c>
      <c r="M146" s="14">
        <f t="shared" si="17"/>
        <v>0.8738562763441966</v>
      </c>
    </row>
    <row r="147" spans="1:13" x14ac:dyDescent="0.25">
      <c r="A147" s="8" t="s">
        <v>479</v>
      </c>
      <c r="B147" s="8"/>
      <c r="C147" s="9" t="s">
        <v>478</v>
      </c>
      <c r="D147"/>
      <c r="E147" s="350">
        <v>0</v>
      </c>
      <c r="F147" s="350">
        <v>0</v>
      </c>
      <c r="G147" s="58">
        <v>0</v>
      </c>
      <c r="H147" s="350">
        <v>0</v>
      </c>
      <c r="I147" s="350">
        <v>8500</v>
      </c>
      <c r="J147"/>
      <c r="K147" s="351">
        <f>SUM(E147:I147)</f>
        <v>8500</v>
      </c>
      <c r="L147" s="18">
        <f t="shared" si="16"/>
        <v>1.8394286950876433</v>
      </c>
      <c r="M147" s="18">
        <f t="shared" si="17"/>
        <v>0.8738562763441966</v>
      </c>
    </row>
    <row r="148" spans="1:13" x14ac:dyDescent="0.25">
      <c r="A148" s="4">
        <v>50</v>
      </c>
      <c r="B148" s="4"/>
      <c r="C148" s="5" t="s">
        <v>969</v>
      </c>
      <c r="D148" s="5"/>
      <c r="E148" s="6"/>
      <c r="F148" s="302"/>
      <c r="G148" s="302"/>
      <c r="H148" s="7"/>
      <c r="I148" s="382" t="s">
        <v>23</v>
      </c>
      <c r="J148" s="383"/>
      <c r="K148" s="20">
        <f>SUM(K149:K150)</f>
        <v>45000</v>
      </c>
      <c r="L148" s="13">
        <f t="shared" si="16"/>
        <v>9.7381519151698761</v>
      </c>
      <c r="M148" s="14">
        <f t="shared" si="17"/>
        <v>4.6262979335869234</v>
      </c>
    </row>
    <row r="149" spans="1:13" x14ac:dyDescent="0.25">
      <c r="A149" s="10" t="s">
        <v>154</v>
      </c>
      <c r="B149" s="10"/>
      <c r="C149" s="9" t="s">
        <v>970</v>
      </c>
      <c r="D149"/>
      <c r="E149" s="350">
        <v>0</v>
      </c>
      <c r="F149" s="350">
        <v>0</v>
      </c>
      <c r="G149" s="58">
        <v>0</v>
      </c>
      <c r="H149" s="350">
        <v>45000</v>
      </c>
      <c r="I149" s="350">
        <v>0</v>
      </c>
      <c r="J149"/>
      <c r="K149" s="351">
        <f>SUM(E149:I149)</f>
        <v>45000</v>
      </c>
      <c r="L149" s="18">
        <f t="shared" si="16"/>
        <v>9.7381519151698761</v>
      </c>
      <c r="M149" s="18">
        <f t="shared" si="17"/>
        <v>4.6262979335869234</v>
      </c>
    </row>
    <row r="150" spans="1:13" ht="16.5" thickBot="1" x14ac:dyDescent="0.3">
      <c r="A150" s="10" t="s">
        <v>155</v>
      </c>
      <c r="B150" s="10"/>
      <c r="C150" s="9" t="s">
        <v>156</v>
      </c>
      <c r="D150"/>
      <c r="E150" s="350">
        <v>0</v>
      </c>
      <c r="F150" s="350">
        <v>0</v>
      </c>
      <c r="G150" s="58">
        <v>0</v>
      </c>
      <c r="H150" s="350">
        <v>0</v>
      </c>
      <c r="I150" s="350">
        <v>0</v>
      </c>
      <c r="J150"/>
      <c r="K150" s="351">
        <f>SUM(E150:I150)</f>
        <v>0</v>
      </c>
      <c r="L150" s="18">
        <f t="shared" ref="L150:L151" si="36">IFERROR(K150/M$8,"$0")</f>
        <v>0</v>
      </c>
      <c r="M150" s="18">
        <f t="shared" ref="M150:M151" si="37">IFERROR(K150/M$13,"$0")</f>
        <v>0</v>
      </c>
    </row>
    <row r="151" spans="1:13" ht="17.25" thickTop="1" thickBot="1" x14ac:dyDescent="0.3">
      <c r="A151" s="306"/>
      <c r="B151" s="306"/>
      <c r="C151" s="307" t="s">
        <v>23</v>
      </c>
      <c r="D151" s="308"/>
      <c r="E151" s="309">
        <f>SUM(E17:E150)</f>
        <v>1093563.2478</v>
      </c>
      <c r="F151" s="309">
        <f>SUM(F17:F150)</f>
        <v>126195</v>
      </c>
      <c r="G151" s="309">
        <f>SUM(G17:G150)</f>
        <v>235475.95969999998</v>
      </c>
      <c r="H151" s="309">
        <f>SUM(H17:H150)</f>
        <v>152953.66</v>
      </c>
      <c r="I151" s="309">
        <f>SUM(I17:I150)</f>
        <v>1214370</v>
      </c>
      <c r="J151" s="310"/>
      <c r="K151" s="312">
        <f>L174</f>
        <v>3245941.5476249997</v>
      </c>
      <c r="L151" s="311">
        <f t="shared" si="36"/>
        <v>702.43270885630807</v>
      </c>
      <c r="M151" s="311">
        <f t="shared" si="37"/>
        <v>333.7042816515883</v>
      </c>
    </row>
    <row r="152" spans="1:13" ht="16.5" thickTop="1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</row>
    <row r="153" spans="1:13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</row>
    <row r="154" spans="1:13" x14ac:dyDescent="0.25">
      <c r="A154" s="24" t="s">
        <v>157</v>
      </c>
      <c r="B154" s="24"/>
      <c r="C154" s="25"/>
      <c r="D154" s="25"/>
      <c r="E154" s="26"/>
      <c r="F154" s="27"/>
      <c r="G154" s="28"/>
      <c r="H154" s="29"/>
      <c r="I154" s="30"/>
      <c r="J154" s="31"/>
      <c r="K154" s="29"/>
      <c r="L154" s="32"/>
      <c r="M154" s="32"/>
    </row>
    <row r="155" spans="1:13" x14ac:dyDescent="0.25">
      <c r="A155" s="24" t="s">
        <v>158</v>
      </c>
      <c r="B155" s="24"/>
      <c r="C155" s="25"/>
      <c r="D155" s="25"/>
      <c r="E155" s="26"/>
      <c r="F155" s="27"/>
      <c r="G155" s="28"/>
      <c r="H155" s="29"/>
      <c r="I155" s="33"/>
      <c r="J155" s="34"/>
      <c r="K155" s="35"/>
      <c r="L155" s="32"/>
      <c r="M155" s="32"/>
    </row>
    <row r="156" spans="1:13" x14ac:dyDescent="0.25">
      <c r="A156" s="36" t="s">
        <v>159</v>
      </c>
      <c r="B156" s="36"/>
      <c r="C156" s="44" t="str">
        <f>C5</f>
        <v>CROCKETT</v>
      </c>
      <c r="D156" s="36"/>
      <c r="E156" s="37"/>
      <c r="F156" s="38"/>
      <c r="G156" s="39"/>
      <c r="H156" s="40"/>
      <c r="I156" s="40"/>
      <c r="J156" s="41"/>
      <c r="K156" s="42" t="str">
        <f t="shared" ref="K156:L161" si="38">L5</f>
        <v>LOWER LEVEL</v>
      </c>
      <c r="L156" s="38">
        <f t="shared" si="38"/>
        <v>0</v>
      </c>
      <c r="M156" s="43"/>
    </row>
    <row r="157" spans="1:13" x14ac:dyDescent="0.25">
      <c r="A157" s="36" t="s">
        <v>160</v>
      </c>
      <c r="B157" s="36"/>
      <c r="C157" s="44" t="str">
        <f>C7</f>
        <v>1702 S 150th Ave.; Omaha, NE 68144</v>
      </c>
      <c r="D157" s="36"/>
      <c r="E157" s="37"/>
      <c r="F157" s="38"/>
      <c r="G157" s="39"/>
      <c r="H157" s="40"/>
      <c r="I157" s="40"/>
      <c r="J157" s="41"/>
      <c r="K157" s="42" t="str">
        <f t="shared" si="38"/>
        <v>MAIN LEVEL</v>
      </c>
      <c r="L157" s="38">
        <f t="shared" si="38"/>
        <v>2960</v>
      </c>
      <c r="M157" s="43"/>
    </row>
    <row r="158" spans="1:13" x14ac:dyDescent="0.25">
      <c r="A158" s="45" t="s">
        <v>161</v>
      </c>
      <c r="B158" s="45"/>
      <c r="C158" s="44">
        <f>C8</f>
        <v>46254</v>
      </c>
      <c r="D158" s="36"/>
      <c r="E158" s="37"/>
      <c r="F158" s="38"/>
      <c r="G158" s="39"/>
      <c r="H158" s="40"/>
      <c r="I158" s="40"/>
      <c r="J158" s="41"/>
      <c r="K158" s="42" t="str">
        <f t="shared" si="38"/>
        <v>UPPER LEVEL</v>
      </c>
      <c r="L158" s="38">
        <f t="shared" si="38"/>
        <v>1661</v>
      </c>
      <c r="M158" s="43"/>
    </row>
    <row r="159" spans="1:13" x14ac:dyDescent="0.25">
      <c r="A159" s="44" t="s">
        <v>162</v>
      </c>
      <c r="B159" s="44"/>
      <c r="C159" s="44" t="str">
        <f>C9</f>
        <v>22 Heartwood Estates</v>
      </c>
      <c r="D159" s="36"/>
      <c r="E159" s="37"/>
      <c r="F159" s="38"/>
      <c r="G159" s="39"/>
      <c r="H159" s="40"/>
      <c r="I159" s="40"/>
      <c r="J159" s="41"/>
      <c r="K159" s="42" t="str">
        <f t="shared" si="38"/>
        <v>TOTAL FINISHED SF</v>
      </c>
      <c r="L159" s="38">
        <f t="shared" si="38"/>
        <v>4621</v>
      </c>
      <c r="M159" s="43"/>
    </row>
    <row r="160" spans="1:13" x14ac:dyDescent="0.25">
      <c r="A160" s="46"/>
      <c r="B160" s="46"/>
      <c r="C160" s="46"/>
      <c r="D160" s="36"/>
      <c r="E160" s="37"/>
      <c r="F160" s="38"/>
      <c r="G160" s="39"/>
      <c r="H160" s="40"/>
      <c r="I160" s="40"/>
      <c r="J160" s="41"/>
      <c r="K160" s="42" t="str">
        <f t="shared" si="38"/>
        <v>GARAGE</v>
      </c>
      <c r="L160" s="38">
        <f t="shared" si="38"/>
        <v>1121</v>
      </c>
      <c r="M160" s="43"/>
    </row>
    <row r="161" spans="1:13" x14ac:dyDescent="0.25">
      <c r="A161" s="386"/>
      <c r="B161" s="386"/>
      <c r="C161" s="386"/>
      <c r="D161" s="36"/>
      <c r="E161" s="37"/>
      <c r="F161" s="38"/>
      <c r="G161" s="39"/>
      <c r="H161" s="47"/>
      <c r="I161" s="48"/>
      <c r="J161" s="41"/>
      <c r="K161" s="42" t="str">
        <f t="shared" si="38"/>
        <v>LOWER UNFINISHED</v>
      </c>
      <c r="L161" s="38">
        <f t="shared" si="38"/>
        <v>2784</v>
      </c>
      <c r="M161" s="43"/>
    </row>
    <row r="162" spans="1:13" x14ac:dyDescent="0.25">
      <c r="A162" s="386"/>
      <c r="B162" s="386"/>
      <c r="C162" s="386"/>
      <c r="D162" s="36"/>
      <c r="E162" s="37"/>
      <c r="F162" s="38"/>
      <c r="G162" s="39"/>
      <c r="H162" s="47"/>
      <c r="I162" s="48"/>
      <c r="J162" s="41"/>
      <c r="K162" s="42" t="str">
        <f t="shared" ref="K162:L163" si="39">L12</f>
        <v>COVERED PATIO</v>
      </c>
      <c r="L162" s="38">
        <f t="shared" si="39"/>
        <v>624</v>
      </c>
      <c r="M162" s="43"/>
    </row>
    <row r="163" spans="1:13" x14ac:dyDescent="0.25">
      <c r="A163" s="9"/>
      <c r="B163" s="9"/>
      <c r="C163" s="9"/>
      <c r="D163" s="45"/>
      <c r="E163" s="37"/>
      <c r="F163" s="38"/>
      <c r="G163" s="39"/>
      <c r="H163" s="47" t="s">
        <v>163</v>
      </c>
      <c r="I163" s="48"/>
      <c r="J163" s="41"/>
      <c r="K163" s="42" t="str">
        <f t="shared" si="39"/>
        <v>TOTAL SF UNDER ROOF</v>
      </c>
      <c r="L163" s="38">
        <f t="shared" si="39"/>
        <v>9727</v>
      </c>
      <c r="M163" s="43"/>
    </row>
    <row r="164" spans="1:13" x14ac:dyDescent="0.25">
      <c r="A164" s="289"/>
      <c r="B164" s="289"/>
      <c r="C164" s="289"/>
      <c r="D164" s="289"/>
      <c r="E164" s="289"/>
      <c r="F164" s="289"/>
      <c r="G164" s="289"/>
      <c r="H164" s="387" t="s">
        <v>164</v>
      </c>
      <c r="I164" s="387"/>
      <c r="J164" s="387"/>
      <c r="K164" s="387"/>
      <c r="L164" s="387"/>
      <c r="M164" s="387"/>
    </row>
    <row r="165" spans="1:13" x14ac:dyDescent="0.25">
      <c r="A165" s="3"/>
      <c r="B165" s="3"/>
      <c r="C165" s="9"/>
      <c r="D165" s="9"/>
      <c r="E165" s="49"/>
      <c r="F165" s="50"/>
      <c r="G165" s="51"/>
      <c r="H165" s="17"/>
      <c r="I165" s="52" t="s">
        <v>166</v>
      </c>
      <c r="J165" s="53"/>
      <c r="K165" s="17"/>
      <c r="L165" s="54"/>
      <c r="M165" s="54"/>
    </row>
    <row r="166" spans="1:13" x14ac:dyDescent="0.25">
      <c r="A166" s="3"/>
      <c r="B166" s="3"/>
      <c r="C166"/>
      <c r="D166"/>
      <c r="E166"/>
      <c r="F166" s="56"/>
      <c r="G166" s="57"/>
      <c r="H166" s="17"/>
      <c r="I166" s="55" t="s">
        <v>167</v>
      </c>
      <c r="J166" s="55"/>
      <c r="K166"/>
      <c r="L166" s="227">
        <f>SUM(E17:E150)</f>
        <v>1093563.2478</v>
      </c>
      <c r="M166" s="58"/>
    </row>
    <row r="167" spans="1:13" x14ac:dyDescent="0.25">
      <c r="A167" s="23"/>
      <c r="B167" s="23"/>
      <c r="C167"/>
      <c r="D167"/>
      <c r="E167"/>
      <c r="F167" s="56"/>
      <c r="G167" s="57"/>
      <c r="H167" s="17"/>
      <c r="I167" s="55" t="s">
        <v>168</v>
      </c>
      <c r="J167" s="55"/>
      <c r="K167"/>
      <c r="L167" s="227">
        <f>SUM(F17:F150)</f>
        <v>126195</v>
      </c>
      <c r="M167" s="58"/>
    </row>
    <row r="168" spans="1:13" x14ac:dyDescent="0.25">
      <c r="A168" s="23"/>
      <c r="B168" s="23"/>
      <c r="C168"/>
      <c r="D168"/>
      <c r="E168"/>
      <c r="F168" s="56"/>
      <c r="G168" s="57"/>
      <c r="H168" s="17"/>
      <c r="I168" s="55" t="s">
        <v>169</v>
      </c>
      <c r="J168" s="55"/>
      <c r="K168"/>
      <c r="L168" s="227">
        <f>SUM(G17:G150)</f>
        <v>235475.95969999998</v>
      </c>
      <c r="M168" s="58"/>
    </row>
    <row r="169" spans="1:13" x14ac:dyDescent="0.25">
      <c r="A169" s="23"/>
      <c r="B169" s="23"/>
      <c r="C169"/>
      <c r="D169"/>
      <c r="E169"/>
      <c r="F169" s="56"/>
      <c r="G169" s="57"/>
      <c r="H169" s="17"/>
      <c r="I169" s="55" t="s">
        <v>170</v>
      </c>
      <c r="J169" s="55"/>
      <c r="K169"/>
      <c r="L169" s="227">
        <f>SUM(H17:H150)</f>
        <v>152953.66</v>
      </c>
      <c r="M169" s="58"/>
    </row>
    <row r="170" spans="1:13" x14ac:dyDescent="0.25">
      <c r="A170" s="23"/>
      <c r="B170" s="23"/>
      <c r="C170"/>
      <c r="D170"/>
      <c r="E170"/>
      <c r="F170" s="56"/>
      <c r="G170" s="57"/>
      <c r="H170" s="60"/>
      <c r="I170" s="59" t="s">
        <v>171</v>
      </c>
      <c r="J170" s="59"/>
      <c r="K170" s="354"/>
      <c r="L170" s="232">
        <f>SUM(I17:I150)</f>
        <v>1214370</v>
      </c>
      <c r="M170" s="70"/>
    </row>
    <row r="171" spans="1:13" ht="16.5" thickBot="1" x14ac:dyDescent="0.3">
      <c r="A171" s="23"/>
      <c r="B171" s="23"/>
      <c r="C171"/>
      <c r="D171"/>
      <c r="E171"/>
      <c r="F171"/>
      <c r="G171" s="57"/>
      <c r="H171"/>
      <c r="I171" s="52" t="s">
        <v>540</v>
      </c>
      <c r="J171" s="287"/>
      <c r="K171"/>
      <c r="L171" s="288">
        <f>SUM(L166:L170)</f>
        <v>2822557.8674999997</v>
      </c>
      <c r="M171" s="58"/>
    </row>
    <row r="172" spans="1:13" ht="17.25" thickTop="1" thickBot="1" x14ac:dyDescent="0.3">
      <c r="A172" s="23"/>
      <c r="B172" s="23"/>
      <c r="C172" s="9"/>
      <c r="D172" s="9"/>
      <c r="E172" s="61"/>
      <c r="F172" s="62"/>
      <c r="G172" s="286"/>
      <c r="H172" s="17"/>
      <c r="I172" s="285" t="s">
        <v>541</v>
      </c>
      <c r="J172"/>
      <c r="K172" s="355"/>
      <c r="L172" s="304">
        <v>0.15</v>
      </c>
      <c r="M172" s="305"/>
    </row>
    <row r="173" spans="1:13" ht="16.5" thickTop="1" x14ac:dyDescent="0.25">
      <c r="A173" s="23"/>
      <c r="B173" s="23"/>
      <c r="C173" s="9"/>
      <c r="D173" s="9"/>
      <c r="E173" s="61"/>
      <c r="F173" s="58"/>
      <c r="G173" s="63"/>
      <c r="H173"/>
      <c r="I173" s="52" t="s">
        <v>165</v>
      </c>
      <c r="J173" s="53"/>
      <c r="K173"/>
      <c r="L173" s="303">
        <f>L171*L172</f>
        <v>423383.68012499996</v>
      </c>
      <c r="M173"/>
    </row>
    <row r="174" spans="1:13" x14ac:dyDescent="0.25">
      <c r="A174" s="23"/>
      <c r="B174" s="23"/>
      <c r="C174" s="9"/>
      <c r="D174" s="9"/>
      <c r="E174" s="61"/>
      <c r="F174" s="58"/>
      <c r="G174" s="63"/>
      <c r="H174" s="9"/>
      <c r="I174" s="356" t="s">
        <v>172</v>
      </c>
      <c r="J174" s="357"/>
      <c r="K174" s="357"/>
      <c r="L174" s="358">
        <f>L173+L171</f>
        <v>3245941.5476249997</v>
      </c>
      <c r="M174" s="65" t="s">
        <v>173</v>
      </c>
    </row>
    <row r="175" spans="1:13" x14ac:dyDescent="0.25">
      <c r="A175" s="71"/>
      <c r="B175" s="71"/>
      <c r="C175" s="9"/>
      <c r="D175" s="55"/>
      <c r="E175" s="61"/>
      <c r="F175" s="58"/>
      <c r="G175" s="23"/>
      <c r="H175" s="9"/>
      <c r="I175" s="67"/>
      <c r="J175" s="16"/>
      <c r="K175" s="55"/>
      <c r="L175" s="54"/>
      <c r="M175" s="58"/>
    </row>
    <row r="176" spans="1:13" x14ac:dyDescent="0.25">
      <c r="A176" s="9"/>
      <c r="B176" s="9"/>
      <c r="C176" s="66"/>
      <c r="D176" s="55"/>
      <c r="E176" s="72"/>
      <c r="F176" s="58"/>
      <c r="G176" s="23"/>
      <c r="H176" s="9"/>
      <c r="I176" s="64"/>
      <c r="J176" s="68"/>
      <c r="K176" s="55"/>
      <c r="L176" s="69"/>
      <c r="M176" s="58"/>
    </row>
    <row r="177" spans="1:13" x14ac:dyDescent="0.25">
      <c r="A177" s="9"/>
      <c r="B177" s="9"/>
      <c r="C177" s="66"/>
      <c r="D177" s="55"/>
      <c r="E177" s="61"/>
      <c r="F177" s="58"/>
      <c r="G177" s="23"/>
      <c r="H177" s="9"/>
      <c r="I177" s="52"/>
      <c r="J177" s="53"/>
      <c r="K177" s="55"/>
      <c r="L177" s="54"/>
      <c r="M177" s="58"/>
    </row>
  </sheetData>
  <mergeCells count="25">
    <mergeCell ref="I146:J146"/>
    <mergeCell ref="I148:J148"/>
    <mergeCell ref="A161:C161"/>
    <mergeCell ref="A162:C162"/>
    <mergeCell ref="H164:M164"/>
    <mergeCell ref="I108:J108"/>
    <mergeCell ref="I113:J113"/>
    <mergeCell ref="I115:J115"/>
    <mergeCell ref="I121:J121"/>
    <mergeCell ref="I128:J128"/>
    <mergeCell ref="I74:J74"/>
    <mergeCell ref="I88:J88"/>
    <mergeCell ref="I99:J99"/>
    <mergeCell ref="F104:G104"/>
    <mergeCell ref="I104:J104"/>
    <mergeCell ref="I39:J39"/>
    <mergeCell ref="I43:J43"/>
    <mergeCell ref="I48:J48"/>
    <mergeCell ref="I55:J55"/>
    <mergeCell ref="I65:J65"/>
    <mergeCell ref="F36:G36"/>
    <mergeCell ref="I36:J36"/>
    <mergeCell ref="F16:G16"/>
    <mergeCell ref="I16:J16"/>
    <mergeCell ref="I34:J34"/>
  </mergeCells>
  <phoneticPr fontId="30" type="noConversion"/>
  <printOptions horizontalCentered="1" verticalCentered="1"/>
  <pageMargins left="0.75" right="0.25" top="0.5" bottom="0.5" header="0.3" footer="0.3"/>
  <pageSetup scale="54" fitToHeight="0" orientation="portrait" r:id="rId1"/>
  <headerFooter>
    <oddHeader>&amp;L
&amp;R&amp;G</oddHeader>
    <oddFooter>&amp;C&amp;G</oddFooter>
  </headerFooter>
  <rowBreaks count="2" manualBreakCount="2">
    <brk id="73" max="16383" man="1"/>
    <brk id="152" max="16383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499984740745262"/>
    <pageSetUpPr fitToPage="1"/>
  </sheetPr>
  <dimension ref="A1:J172"/>
  <sheetViews>
    <sheetView zoomScaleNormal="100" workbookViewId="0">
      <selection activeCell="I7" sqref="I7"/>
    </sheetView>
  </sheetViews>
  <sheetFormatPr defaultColWidth="9.140625" defaultRowHeight="14.25" x14ac:dyDescent="0.2"/>
  <cols>
    <col min="1" max="10" width="15.7109375" style="241" customWidth="1"/>
    <col min="11" max="16384" width="9.140625" style="241"/>
  </cols>
  <sheetData>
    <row r="1" spans="1:10" ht="18" x14ac:dyDescent="0.25">
      <c r="A1" s="347" t="s">
        <v>481</v>
      </c>
      <c r="B1" s="234" t="s">
        <v>174</v>
      </c>
      <c r="C1" s="233"/>
      <c r="D1" s="112"/>
      <c r="E1" s="112"/>
      <c r="F1" s="112"/>
      <c r="G1" s="112"/>
      <c r="H1" s="112"/>
      <c r="I1" s="112"/>
      <c r="J1" s="112"/>
    </row>
    <row r="2" spans="1:10" ht="15" x14ac:dyDescent="0.25">
      <c r="A2" s="326"/>
      <c r="B2" s="327"/>
      <c r="C2" s="327"/>
      <c r="D2" s="321"/>
      <c r="E2" s="321"/>
      <c r="F2" s="321"/>
      <c r="G2" s="321"/>
      <c r="H2" s="321"/>
      <c r="I2" s="321"/>
      <c r="J2" s="321"/>
    </row>
    <row r="3" spans="1:10" x14ac:dyDescent="0.2">
      <c r="A3" s="143">
        <v>1.1200000000000001</v>
      </c>
      <c r="B3" s="113" t="s">
        <v>25</v>
      </c>
      <c r="C3" s="328"/>
      <c r="D3" s="328"/>
      <c r="E3" s="329"/>
      <c r="F3" s="329"/>
      <c r="G3" s="329"/>
      <c r="H3" s="329"/>
      <c r="I3" s="329"/>
      <c r="J3" s="329"/>
    </row>
    <row r="4" spans="1:10" x14ac:dyDescent="0.2">
      <c r="A4" s="103"/>
      <c r="B4" s="79"/>
      <c r="C4" s="330"/>
      <c r="D4" s="330"/>
      <c r="E4" s="97"/>
      <c r="F4" s="139"/>
      <c r="G4" s="139"/>
      <c r="H4" s="97"/>
      <c r="I4" s="97"/>
      <c r="J4" s="97"/>
    </row>
    <row r="5" spans="1:10" ht="38.25" x14ac:dyDescent="0.2">
      <c r="A5" s="103"/>
      <c r="B5" s="90"/>
      <c r="C5" s="88"/>
      <c r="D5" s="331" t="s">
        <v>670</v>
      </c>
      <c r="E5" s="331" t="s">
        <v>673</v>
      </c>
      <c r="F5" s="324" t="s">
        <v>671</v>
      </c>
      <c r="G5" s="324" t="s">
        <v>701</v>
      </c>
      <c r="H5" s="324" t="s">
        <v>672</v>
      </c>
      <c r="I5" s="331" t="s">
        <v>674</v>
      </c>
      <c r="J5" s="324" t="s">
        <v>23</v>
      </c>
    </row>
    <row r="6" spans="1:10" x14ac:dyDescent="0.2">
      <c r="A6" s="103"/>
      <c r="B6" s="90"/>
      <c r="C6" s="90" t="s">
        <v>178</v>
      </c>
      <c r="D6" s="323">
        <v>0</v>
      </c>
      <c r="E6" s="323">
        <v>0</v>
      </c>
      <c r="F6" s="323">
        <v>15</v>
      </c>
      <c r="G6" s="87">
        <v>90</v>
      </c>
      <c r="H6" s="84">
        <f>G6*F6</f>
        <v>1350</v>
      </c>
      <c r="I6" s="323">
        <v>66.5</v>
      </c>
      <c r="J6" s="101">
        <f>I6*H6</f>
        <v>89775</v>
      </c>
    </row>
    <row r="7" spans="1:10" x14ac:dyDescent="0.2">
      <c r="A7" s="103"/>
      <c r="B7" s="90"/>
      <c r="C7" s="88"/>
      <c r="D7" s="323"/>
      <c r="E7" s="323"/>
      <c r="F7" s="323"/>
      <c r="G7" s="323"/>
      <c r="H7" s="88"/>
      <c r="I7" s="88"/>
      <c r="J7" s="88"/>
    </row>
    <row r="8" spans="1:10" x14ac:dyDescent="0.2">
      <c r="A8" s="143">
        <v>1.17</v>
      </c>
      <c r="B8" s="388" t="s">
        <v>441</v>
      </c>
      <c r="C8" s="388"/>
      <c r="D8" s="116"/>
      <c r="E8" s="116"/>
      <c r="F8" s="116"/>
      <c r="G8" s="117"/>
      <c r="H8" s="116"/>
      <c r="I8" s="116"/>
      <c r="J8" s="116"/>
    </row>
    <row r="9" spans="1:10" x14ac:dyDescent="0.2">
      <c r="A9" s="103"/>
      <c r="B9" s="92"/>
      <c r="C9" s="92"/>
      <c r="D9" s="320"/>
      <c r="E9" s="320"/>
      <c r="F9" s="320"/>
      <c r="G9" s="321"/>
      <c r="H9" s="320"/>
      <c r="I9" s="320"/>
      <c r="J9" s="320"/>
    </row>
    <row r="10" spans="1:10" x14ac:dyDescent="0.2">
      <c r="A10" s="103"/>
      <c r="B10" s="333" t="s">
        <v>676</v>
      </c>
      <c r="C10" s="92"/>
      <c r="D10" s="320"/>
      <c r="E10" s="321"/>
      <c r="F10" s="320"/>
      <c r="G10" s="320"/>
      <c r="H10" s="320"/>
      <c r="I10" s="320" t="s">
        <v>23</v>
      </c>
      <c r="J10" s="106">
        <f>SUM(J12:J12)</f>
        <v>2700</v>
      </c>
    </row>
    <row r="11" spans="1:10" ht="38.25" x14ac:dyDescent="0.2">
      <c r="A11" s="103"/>
      <c r="B11" s="92"/>
      <c r="C11" s="92"/>
      <c r="D11" s="320"/>
      <c r="E11" s="321"/>
      <c r="F11" s="324" t="s">
        <v>671</v>
      </c>
      <c r="G11" s="324" t="s">
        <v>701</v>
      </c>
      <c r="H11" s="324" t="s">
        <v>672</v>
      </c>
      <c r="I11" s="331" t="s">
        <v>674</v>
      </c>
      <c r="J11" s="324" t="s">
        <v>23</v>
      </c>
    </row>
    <row r="12" spans="1:10" x14ac:dyDescent="0.2">
      <c r="A12" s="103"/>
      <c r="B12" s="73"/>
      <c r="C12" s="88"/>
      <c r="D12" s="272"/>
      <c r="E12" s="323" t="s">
        <v>168</v>
      </c>
      <c r="F12" s="323">
        <v>0.75</v>
      </c>
      <c r="G12" s="87">
        <v>60</v>
      </c>
      <c r="H12" s="84">
        <f>G12*F12</f>
        <v>45</v>
      </c>
      <c r="I12" s="323">
        <v>60</v>
      </c>
      <c r="J12" s="101">
        <f>I12*H12</f>
        <v>2700</v>
      </c>
    </row>
    <row r="13" spans="1:10" x14ac:dyDescent="0.2">
      <c r="A13" s="103"/>
      <c r="B13" s="91"/>
      <c r="C13" s="88"/>
      <c r="D13" s="323"/>
      <c r="E13" s="88"/>
      <c r="F13" s="323"/>
      <c r="G13" s="323"/>
      <c r="H13" s="88"/>
      <c r="I13" s="88"/>
      <c r="J13" s="88"/>
    </row>
    <row r="14" spans="1:10" x14ac:dyDescent="0.2">
      <c r="A14" s="143">
        <v>1.2050000000000001</v>
      </c>
      <c r="B14" s="115" t="s">
        <v>28</v>
      </c>
      <c r="C14" s="116"/>
      <c r="D14" s="116"/>
      <c r="E14" s="116"/>
      <c r="F14" s="116"/>
      <c r="G14" s="117"/>
      <c r="H14" s="116"/>
      <c r="I14" s="116"/>
      <c r="J14" s="116"/>
    </row>
    <row r="15" spans="1:10" x14ac:dyDescent="0.2">
      <c r="A15" s="103"/>
      <c r="B15" s="92"/>
      <c r="C15" s="93"/>
      <c r="D15" s="93"/>
      <c r="E15" s="93"/>
      <c r="F15" s="93"/>
      <c r="G15" s="77"/>
      <c r="H15" s="93"/>
      <c r="I15" s="73"/>
      <c r="J15" s="93"/>
    </row>
    <row r="16" spans="1:10" x14ac:dyDescent="0.2">
      <c r="A16" s="103"/>
      <c r="B16" s="333" t="s">
        <v>677</v>
      </c>
      <c r="C16" s="93"/>
      <c r="D16" s="93"/>
      <c r="F16" s="93" t="s">
        <v>23</v>
      </c>
      <c r="G16" s="100">
        <f>SUM(G18:G20)</f>
        <v>4687</v>
      </c>
    </row>
    <row r="17" spans="1:10" x14ac:dyDescent="0.2">
      <c r="A17" s="103"/>
      <c r="B17" s="92"/>
      <c r="C17" s="93"/>
      <c r="D17" s="93"/>
      <c r="E17" s="93"/>
      <c r="F17" s="95"/>
      <c r="G17" s="93"/>
    </row>
    <row r="18" spans="1:10" x14ac:dyDescent="0.2">
      <c r="A18" s="103"/>
      <c r="B18" s="73" t="s">
        <v>180</v>
      </c>
      <c r="C18" s="80"/>
      <c r="D18" s="81"/>
      <c r="E18" s="97">
        <v>1</v>
      </c>
      <c r="F18" s="87">
        <v>3520</v>
      </c>
      <c r="G18" s="98">
        <f>F18*E18</f>
        <v>3520</v>
      </c>
    </row>
    <row r="19" spans="1:10" x14ac:dyDescent="0.2">
      <c r="A19" s="103"/>
      <c r="B19" s="73" t="s">
        <v>675</v>
      </c>
      <c r="C19" s="80"/>
      <c r="D19" s="73"/>
      <c r="E19" s="97">
        <v>1</v>
      </c>
      <c r="F19" s="87">
        <v>459</v>
      </c>
      <c r="G19" s="98">
        <f t="shared" ref="G19:G20" si="0">F19*E19</f>
        <v>459</v>
      </c>
    </row>
    <row r="20" spans="1:10" x14ac:dyDescent="0.2">
      <c r="A20" s="103"/>
      <c r="B20" s="73" t="s">
        <v>181</v>
      </c>
      <c r="C20" s="80"/>
      <c r="D20" s="81"/>
      <c r="E20" s="97">
        <v>1</v>
      </c>
      <c r="F20" s="87">
        <f>629+79</f>
        <v>708</v>
      </c>
      <c r="G20" s="98">
        <f t="shared" si="0"/>
        <v>708</v>
      </c>
    </row>
    <row r="21" spans="1:10" x14ac:dyDescent="0.2">
      <c r="A21" s="103"/>
      <c r="B21" s="73"/>
      <c r="C21" s="80"/>
      <c r="D21" s="81"/>
      <c r="E21" s="80"/>
      <c r="F21" s="81"/>
      <c r="G21" s="94"/>
      <c r="H21" s="80"/>
      <c r="I21" s="80"/>
      <c r="J21" s="80"/>
    </row>
    <row r="22" spans="1:10" x14ac:dyDescent="0.2">
      <c r="A22" s="143">
        <v>1.214</v>
      </c>
      <c r="B22" s="115" t="s">
        <v>700</v>
      </c>
      <c r="C22" s="116"/>
      <c r="D22" s="116"/>
      <c r="E22" s="116"/>
      <c r="F22" s="116"/>
      <c r="G22" s="117"/>
      <c r="H22" s="116"/>
      <c r="I22" s="116"/>
      <c r="J22" s="116"/>
    </row>
    <row r="23" spans="1:10" x14ac:dyDescent="0.2">
      <c r="A23" s="103"/>
      <c r="B23" s="92"/>
      <c r="C23" s="320"/>
      <c r="D23" s="320"/>
      <c r="E23" s="320"/>
      <c r="F23" s="320"/>
      <c r="G23" s="321"/>
      <c r="H23" s="320"/>
      <c r="I23" s="320"/>
      <c r="J23" s="320"/>
    </row>
    <row r="24" spans="1:10" x14ac:dyDescent="0.2">
      <c r="A24" s="103"/>
      <c r="B24" s="333" t="s">
        <v>676</v>
      </c>
      <c r="C24" s="320"/>
      <c r="D24" s="320"/>
      <c r="E24" s="320"/>
      <c r="F24" s="320"/>
      <c r="G24" s="321"/>
      <c r="H24" s="320"/>
      <c r="I24" s="320" t="s">
        <v>23</v>
      </c>
      <c r="J24" s="336">
        <v>0</v>
      </c>
    </row>
    <row r="25" spans="1:10" x14ac:dyDescent="0.2">
      <c r="A25" s="103"/>
      <c r="C25" s="320"/>
      <c r="D25" s="320"/>
      <c r="E25" s="320"/>
      <c r="F25" s="320"/>
      <c r="G25" s="321"/>
      <c r="H25" s="320"/>
      <c r="I25" s="320"/>
      <c r="J25" s="320"/>
    </row>
    <row r="26" spans="1:10" x14ac:dyDescent="0.2">
      <c r="A26" s="103"/>
      <c r="B26" s="165" t="s">
        <v>182</v>
      </c>
      <c r="C26" s="88"/>
      <c r="D26" s="139"/>
      <c r="E26" s="88"/>
      <c r="F26" s="323"/>
      <c r="G26" s="323"/>
      <c r="H26" s="88"/>
      <c r="I26" s="332"/>
      <c r="J26" s="88"/>
    </row>
    <row r="27" spans="1:10" x14ac:dyDescent="0.2">
      <c r="A27" s="103"/>
      <c r="B27" s="333" t="s">
        <v>691</v>
      </c>
      <c r="C27" s="88"/>
      <c r="D27" s="139"/>
      <c r="E27" s="88"/>
      <c r="F27" s="323"/>
      <c r="G27" s="323"/>
      <c r="H27" s="88"/>
      <c r="I27" s="332"/>
      <c r="J27" s="88"/>
    </row>
    <row r="28" spans="1:10" x14ac:dyDescent="0.2">
      <c r="A28" s="103"/>
      <c r="B28" s="88" t="s">
        <v>678</v>
      </c>
      <c r="D28" s="334">
        <v>41</v>
      </c>
      <c r="F28" s="323"/>
      <c r="G28" s="323"/>
      <c r="H28" s="332">
        <v>0</v>
      </c>
      <c r="I28" s="84">
        <v>41</v>
      </c>
      <c r="J28" s="84">
        <f>I28*H28</f>
        <v>0</v>
      </c>
    </row>
    <row r="29" spans="1:10" x14ac:dyDescent="0.2">
      <c r="A29" s="103"/>
      <c r="B29" s="88"/>
      <c r="D29" s="334"/>
      <c r="F29" s="323"/>
      <c r="G29" s="323"/>
      <c r="H29" s="332"/>
      <c r="I29" s="88"/>
      <c r="J29" s="88"/>
    </row>
    <row r="30" spans="1:10" x14ac:dyDescent="0.2">
      <c r="A30" s="103"/>
      <c r="B30" s="88" t="s">
        <v>679</v>
      </c>
      <c r="D30" s="335" t="s">
        <v>680</v>
      </c>
      <c r="F30" s="323"/>
      <c r="G30" s="323"/>
      <c r="H30" s="332">
        <v>0</v>
      </c>
      <c r="I30" s="84">
        <v>41</v>
      </c>
      <c r="J30" s="84">
        <f>I30*H30</f>
        <v>0</v>
      </c>
    </row>
    <row r="31" spans="1:10" x14ac:dyDescent="0.2">
      <c r="A31" s="103"/>
      <c r="B31" s="88"/>
      <c r="D31" s="335"/>
      <c r="F31" s="323"/>
      <c r="G31" s="323"/>
      <c r="H31" s="332">
        <v>0</v>
      </c>
      <c r="I31" s="84">
        <v>9.5299999999999994</v>
      </c>
      <c r="J31" s="84">
        <f>I31*H31</f>
        <v>0</v>
      </c>
    </row>
    <row r="32" spans="1:10" x14ac:dyDescent="0.2">
      <c r="A32" s="103"/>
      <c r="B32" s="88"/>
      <c r="D32" s="335"/>
      <c r="F32" s="323"/>
      <c r="G32" s="323"/>
      <c r="H32" s="332"/>
      <c r="I32" s="88"/>
      <c r="J32" s="88"/>
    </row>
    <row r="33" spans="1:10" x14ac:dyDescent="0.2">
      <c r="A33" s="103"/>
      <c r="B33" s="88" t="s">
        <v>681</v>
      </c>
      <c r="D33" s="335" t="s">
        <v>682</v>
      </c>
      <c r="F33" s="323"/>
      <c r="G33" s="323"/>
      <c r="H33" s="332">
        <v>0</v>
      </c>
      <c r="I33" s="88">
        <v>260.19</v>
      </c>
      <c r="J33" s="84">
        <f>I33*H33</f>
        <v>0</v>
      </c>
    </row>
    <row r="34" spans="1:10" x14ac:dyDescent="0.2">
      <c r="A34" s="103"/>
      <c r="B34" s="88"/>
      <c r="D34" s="335"/>
      <c r="F34" s="323"/>
      <c r="G34" s="323"/>
      <c r="H34" s="332">
        <v>0</v>
      </c>
      <c r="I34" s="88">
        <v>6.44</v>
      </c>
      <c r="J34" s="84">
        <f>I34*H34</f>
        <v>0</v>
      </c>
    </row>
    <row r="35" spans="1:10" x14ac:dyDescent="0.2">
      <c r="A35" s="103"/>
      <c r="B35" s="88"/>
      <c r="D35" s="335"/>
      <c r="F35" s="323"/>
      <c r="G35" s="323"/>
      <c r="H35" s="332"/>
      <c r="I35" s="88"/>
      <c r="J35" s="88"/>
    </row>
    <row r="36" spans="1:10" x14ac:dyDescent="0.2">
      <c r="A36" s="103"/>
      <c r="B36" s="88" t="s">
        <v>683</v>
      </c>
      <c r="D36" s="335" t="s">
        <v>687</v>
      </c>
      <c r="F36" s="323"/>
      <c r="G36" s="323"/>
      <c r="H36" s="332">
        <v>0</v>
      </c>
      <c r="I36" s="88">
        <v>421.19</v>
      </c>
      <c r="J36" s="84">
        <f>I36*H36</f>
        <v>0</v>
      </c>
    </row>
    <row r="37" spans="1:10" x14ac:dyDescent="0.2">
      <c r="A37" s="103"/>
      <c r="B37" s="88"/>
      <c r="D37" s="335"/>
      <c r="F37" s="323"/>
      <c r="G37" s="323"/>
      <c r="H37" s="332">
        <v>0</v>
      </c>
      <c r="I37" s="88">
        <v>3.19</v>
      </c>
      <c r="J37" s="84">
        <f>I37*H37</f>
        <v>0</v>
      </c>
    </row>
    <row r="38" spans="1:10" x14ac:dyDescent="0.2">
      <c r="A38" s="103"/>
      <c r="B38" s="88"/>
      <c r="D38" s="335"/>
      <c r="F38" s="323"/>
      <c r="G38" s="323"/>
      <c r="H38" s="332"/>
      <c r="I38" s="88"/>
      <c r="J38" s="88"/>
    </row>
    <row r="39" spans="1:10" x14ac:dyDescent="0.2">
      <c r="A39" s="103"/>
      <c r="B39" s="88" t="s">
        <v>684</v>
      </c>
      <c r="D39" s="335" t="s">
        <v>688</v>
      </c>
      <c r="F39" s="323"/>
      <c r="G39" s="323"/>
      <c r="H39" s="332">
        <v>0</v>
      </c>
      <c r="I39" s="88">
        <v>580.69000000000005</v>
      </c>
      <c r="J39" s="84">
        <f>I39*H39</f>
        <v>0</v>
      </c>
    </row>
    <row r="40" spans="1:10" x14ac:dyDescent="0.2">
      <c r="A40" s="103"/>
      <c r="B40" s="88"/>
      <c r="D40" s="335"/>
      <c r="F40" s="323"/>
      <c r="G40" s="323"/>
      <c r="H40" s="332">
        <v>0</v>
      </c>
      <c r="I40" s="88">
        <v>2.78</v>
      </c>
      <c r="J40" s="84">
        <f>I40*H40</f>
        <v>0</v>
      </c>
    </row>
    <row r="41" spans="1:10" x14ac:dyDescent="0.2">
      <c r="A41" s="103"/>
      <c r="B41" s="88"/>
      <c r="D41" s="335"/>
      <c r="F41" s="323"/>
      <c r="G41" s="323"/>
      <c r="H41" s="332"/>
      <c r="I41" s="88"/>
      <c r="J41" s="88"/>
    </row>
    <row r="42" spans="1:10" x14ac:dyDescent="0.2">
      <c r="A42" s="103"/>
      <c r="B42" s="88" t="s">
        <v>685</v>
      </c>
      <c r="D42" s="335" t="s">
        <v>689</v>
      </c>
      <c r="F42" s="323"/>
      <c r="G42" s="323"/>
      <c r="H42" s="332">
        <v>0</v>
      </c>
      <c r="I42" s="88">
        <v>1692.69</v>
      </c>
      <c r="J42" s="84">
        <f>I42*H42</f>
        <v>0</v>
      </c>
    </row>
    <row r="43" spans="1:10" x14ac:dyDescent="0.2">
      <c r="A43" s="103"/>
      <c r="B43" s="88"/>
      <c r="D43" s="335"/>
      <c r="F43" s="323"/>
      <c r="G43" s="323"/>
      <c r="H43" s="332">
        <v>0</v>
      </c>
      <c r="I43" s="88">
        <v>2.37</v>
      </c>
      <c r="J43" s="84">
        <f>I43*H43</f>
        <v>0</v>
      </c>
    </row>
    <row r="44" spans="1:10" x14ac:dyDescent="0.2">
      <c r="A44" s="103"/>
      <c r="B44" s="88"/>
      <c r="D44" s="335"/>
      <c r="F44" s="323"/>
      <c r="G44" s="323"/>
      <c r="H44" s="332"/>
      <c r="I44" s="88"/>
      <c r="J44" s="88"/>
    </row>
    <row r="45" spans="1:10" x14ac:dyDescent="0.2">
      <c r="A45" s="103"/>
      <c r="B45" s="88" t="s">
        <v>686</v>
      </c>
      <c r="D45" s="335" t="s">
        <v>690</v>
      </c>
      <c r="F45" s="323"/>
      <c r="G45" s="323"/>
      <c r="H45" s="332">
        <v>0</v>
      </c>
      <c r="I45" s="84">
        <v>1000000</v>
      </c>
      <c r="J45" s="85">
        <f>I45*H45</f>
        <v>0</v>
      </c>
    </row>
    <row r="46" spans="1:10" x14ac:dyDescent="0.2">
      <c r="A46" s="103"/>
      <c r="B46" s="73"/>
      <c r="C46" s="88"/>
      <c r="E46" s="335"/>
      <c r="F46" s="323"/>
      <c r="G46" s="323"/>
      <c r="H46" s="332">
        <v>0</v>
      </c>
      <c r="I46" s="84">
        <v>1.96</v>
      </c>
      <c r="J46" s="85">
        <f>I46*H46</f>
        <v>0</v>
      </c>
    </row>
    <row r="47" spans="1:10" x14ac:dyDescent="0.2">
      <c r="A47" s="103"/>
      <c r="B47" s="73"/>
      <c r="C47" s="88"/>
      <c r="E47" s="335"/>
      <c r="F47" s="323"/>
      <c r="G47" s="323"/>
      <c r="H47" s="88"/>
      <c r="I47" s="332"/>
      <c r="J47" s="84"/>
    </row>
    <row r="48" spans="1:10" x14ac:dyDescent="0.2">
      <c r="A48" s="103"/>
      <c r="B48" s="165" t="s">
        <v>692</v>
      </c>
      <c r="C48" s="88"/>
      <c r="E48" s="335"/>
      <c r="F48" s="323"/>
      <c r="G48" s="323"/>
      <c r="H48" s="88"/>
      <c r="I48" s="332"/>
      <c r="J48" s="84"/>
    </row>
    <row r="49" spans="1:10" x14ac:dyDescent="0.2">
      <c r="A49" s="103"/>
      <c r="B49" s="337" t="s">
        <v>693</v>
      </c>
      <c r="C49" s="88"/>
      <c r="E49" s="335"/>
      <c r="F49" s="323"/>
      <c r="G49" s="323"/>
      <c r="H49" s="88"/>
      <c r="I49" s="332"/>
      <c r="J49" s="84"/>
    </row>
    <row r="50" spans="1:10" x14ac:dyDescent="0.2">
      <c r="A50" s="103"/>
      <c r="B50" s="88" t="s">
        <v>694</v>
      </c>
      <c r="E50" s="323">
        <v>0</v>
      </c>
      <c r="F50" s="323" t="s">
        <v>695</v>
      </c>
      <c r="G50" s="84">
        <v>102</v>
      </c>
      <c r="H50" s="84">
        <f>G50*E50</f>
        <v>0</v>
      </c>
      <c r="J50" s="84"/>
    </row>
    <row r="51" spans="1:10" x14ac:dyDescent="0.2">
      <c r="A51" s="103"/>
      <c r="B51" s="88" t="s">
        <v>696</v>
      </c>
      <c r="E51" s="323">
        <v>0</v>
      </c>
      <c r="F51" s="323" t="s">
        <v>695</v>
      </c>
      <c r="G51" s="84">
        <v>62</v>
      </c>
      <c r="H51" s="84">
        <f t="shared" ref="H51:H53" si="1">G51*E51</f>
        <v>0</v>
      </c>
      <c r="J51" s="84"/>
    </row>
    <row r="52" spans="1:10" x14ac:dyDescent="0.2">
      <c r="A52" s="103"/>
      <c r="B52" s="88" t="s">
        <v>697</v>
      </c>
      <c r="E52" s="323">
        <v>0</v>
      </c>
      <c r="F52" s="323" t="s">
        <v>695</v>
      </c>
      <c r="G52" s="84">
        <v>32</v>
      </c>
      <c r="H52" s="84">
        <f t="shared" si="1"/>
        <v>0</v>
      </c>
      <c r="J52" s="84"/>
    </row>
    <row r="53" spans="1:10" x14ac:dyDescent="0.2">
      <c r="A53" s="103"/>
      <c r="B53" s="88" t="s">
        <v>698</v>
      </c>
      <c r="E53" s="338">
        <v>0</v>
      </c>
      <c r="F53" s="338" t="s">
        <v>695</v>
      </c>
      <c r="G53" s="152">
        <v>30</v>
      </c>
      <c r="H53" s="152">
        <f t="shared" si="1"/>
        <v>0</v>
      </c>
      <c r="J53" s="84"/>
    </row>
    <row r="54" spans="1:10" x14ac:dyDescent="0.2">
      <c r="A54" s="103"/>
      <c r="B54" s="73"/>
      <c r="C54" s="88"/>
      <c r="E54" s="323"/>
      <c r="F54" s="323"/>
      <c r="G54" s="84"/>
      <c r="H54" s="84">
        <f>SUM(H50:H53)</f>
        <v>0</v>
      </c>
      <c r="J54" s="84"/>
    </row>
    <row r="55" spans="1:10" x14ac:dyDescent="0.2">
      <c r="A55" s="103"/>
      <c r="B55" s="73"/>
      <c r="C55" s="88"/>
      <c r="E55" s="323"/>
      <c r="F55" s="323"/>
      <c r="G55" s="339" t="s">
        <v>699</v>
      </c>
      <c r="H55" s="340">
        <v>6.0000000000000001E-3</v>
      </c>
      <c r="J55" s="84"/>
    </row>
    <row r="56" spans="1:10" x14ac:dyDescent="0.2">
      <c r="A56" s="103"/>
      <c r="B56" s="73"/>
      <c r="C56" s="88"/>
      <c r="E56" s="323"/>
      <c r="F56" s="323"/>
      <c r="G56" s="341" t="s">
        <v>653</v>
      </c>
      <c r="H56" s="101">
        <f>H54*H55</f>
        <v>0</v>
      </c>
      <c r="J56" s="84"/>
    </row>
    <row r="57" spans="1:10" x14ac:dyDescent="0.2">
      <c r="A57" s="103"/>
      <c r="B57" s="73"/>
      <c r="C57" s="88"/>
      <c r="D57" s="139"/>
      <c r="E57" s="88"/>
      <c r="F57" s="323"/>
      <c r="G57" s="323"/>
      <c r="H57" s="88"/>
      <c r="I57" s="332"/>
      <c r="J57" s="88"/>
    </row>
    <row r="58" spans="1:10" x14ac:dyDescent="0.2">
      <c r="A58" s="143">
        <v>1.23</v>
      </c>
      <c r="B58" s="113" t="s">
        <v>31</v>
      </c>
      <c r="C58" s="114"/>
      <c r="D58" s="116"/>
      <c r="E58" s="116"/>
      <c r="F58" s="116"/>
      <c r="G58" s="117"/>
      <c r="H58" s="116"/>
      <c r="I58" s="116"/>
      <c r="J58" s="116"/>
    </row>
    <row r="59" spans="1:10" x14ac:dyDescent="0.2">
      <c r="A59" s="103"/>
      <c r="B59" s="79"/>
      <c r="C59" s="97"/>
      <c r="D59" s="320"/>
      <c r="E59" s="320"/>
      <c r="F59" s="320"/>
      <c r="G59" s="321"/>
      <c r="H59" s="320"/>
      <c r="I59" s="320"/>
      <c r="J59" s="320"/>
    </row>
    <row r="60" spans="1:10" x14ac:dyDescent="0.2">
      <c r="A60" s="103"/>
      <c r="B60" s="79"/>
      <c r="C60" s="97"/>
      <c r="D60" s="320"/>
      <c r="E60" s="320"/>
      <c r="F60" s="320"/>
      <c r="G60" s="321"/>
      <c r="H60" s="320"/>
      <c r="I60" s="320" t="s">
        <v>23</v>
      </c>
      <c r="J60" s="101">
        <f>SUM(J62:J63)</f>
        <v>4608</v>
      </c>
    </row>
    <row r="61" spans="1:10" x14ac:dyDescent="0.2">
      <c r="A61" s="103"/>
      <c r="B61" s="79"/>
      <c r="C61" s="97"/>
      <c r="D61" s="320"/>
      <c r="E61" s="320"/>
      <c r="F61" s="320"/>
      <c r="G61" s="321"/>
      <c r="H61" s="320"/>
      <c r="I61" s="320"/>
      <c r="J61" s="320"/>
    </row>
    <row r="62" spans="1:10" x14ac:dyDescent="0.2">
      <c r="A62" s="103"/>
      <c r="B62" s="73" t="s">
        <v>183</v>
      </c>
      <c r="C62" s="88"/>
      <c r="D62" s="323"/>
      <c r="E62" s="88"/>
      <c r="G62" s="88">
        <v>32000</v>
      </c>
      <c r="H62" s="88">
        <v>0.14399999999999999</v>
      </c>
      <c r="I62" s="88"/>
      <c r="J62" s="84">
        <f>G62*H62</f>
        <v>4608</v>
      </c>
    </row>
    <row r="63" spans="1:10" x14ac:dyDescent="0.2">
      <c r="A63" s="103"/>
      <c r="B63" s="73" t="s">
        <v>184</v>
      </c>
      <c r="C63" s="88"/>
      <c r="D63" s="323"/>
      <c r="E63" s="88"/>
      <c r="G63" s="73">
        <v>0</v>
      </c>
      <c r="H63" s="88"/>
      <c r="I63" s="88"/>
      <c r="J63" s="84">
        <f>G63*H63</f>
        <v>0</v>
      </c>
    </row>
    <row r="64" spans="1:10" x14ac:dyDescent="0.2">
      <c r="A64" s="103"/>
      <c r="B64" s="73"/>
      <c r="C64" s="88"/>
      <c r="D64" s="323"/>
      <c r="E64" s="88"/>
      <c r="F64" s="323"/>
      <c r="G64" s="323"/>
      <c r="H64" s="88"/>
      <c r="I64" s="88"/>
      <c r="J64" s="88"/>
    </row>
    <row r="65" spans="1:10" x14ac:dyDescent="0.2">
      <c r="A65" s="143">
        <v>1.2350000000000001</v>
      </c>
      <c r="B65" s="113" t="s">
        <v>33</v>
      </c>
      <c r="C65" s="118"/>
      <c r="D65" s="116"/>
      <c r="E65" s="116"/>
      <c r="F65" s="116"/>
      <c r="G65" s="117"/>
      <c r="H65" s="116"/>
      <c r="I65" s="116"/>
      <c r="J65" s="116"/>
    </row>
    <row r="66" spans="1:10" x14ac:dyDescent="0.2">
      <c r="A66" s="103"/>
      <c r="B66" s="79"/>
      <c r="C66" s="102"/>
      <c r="D66" s="93"/>
      <c r="E66" s="93"/>
      <c r="F66" s="93"/>
      <c r="G66" s="77"/>
      <c r="H66" s="93"/>
      <c r="I66" s="93"/>
      <c r="J66" s="93"/>
    </row>
    <row r="67" spans="1:10" x14ac:dyDescent="0.2">
      <c r="A67" s="103"/>
      <c r="B67" s="79"/>
      <c r="C67" s="102"/>
      <c r="D67" s="93"/>
      <c r="E67" s="93"/>
      <c r="F67" s="93"/>
      <c r="G67" s="77"/>
      <c r="H67" s="93"/>
      <c r="I67" s="265" t="s">
        <v>23</v>
      </c>
      <c r="J67" s="100">
        <f>SUM(J69:J71)</f>
        <v>8864</v>
      </c>
    </row>
    <row r="68" spans="1:10" x14ac:dyDescent="0.2">
      <c r="A68" s="103"/>
      <c r="B68" s="79"/>
      <c r="C68" s="102"/>
      <c r="D68" s="93"/>
      <c r="E68" s="93"/>
      <c r="F68" s="93"/>
      <c r="G68" s="77"/>
      <c r="H68" s="93"/>
      <c r="I68" s="93"/>
      <c r="J68" s="93"/>
    </row>
    <row r="69" spans="1:10" x14ac:dyDescent="0.2">
      <c r="A69" s="103"/>
      <c r="B69" s="73" t="s">
        <v>185</v>
      </c>
      <c r="C69" s="82"/>
      <c r="D69" s="83"/>
      <c r="E69" s="82"/>
      <c r="F69" s="83"/>
      <c r="G69" s="88">
        <v>3200</v>
      </c>
      <c r="H69" s="85">
        <v>2.77</v>
      </c>
      <c r="I69" s="89"/>
      <c r="J69" s="85">
        <f>G69*H69</f>
        <v>8864</v>
      </c>
    </row>
    <row r="70" spans="1:10" x14ac:dyDescent="0.2">
      <c r="A70" s="103"/>
      <c r="B70" s="73" t="s">
        <v>186</v>
      </c>
      <c r="C70" s="73"/>
      <c r="D70" s="73"/>
      <c r="E70" s="73"/>
      <c r="F70" s="73"/>
      <c r="G70" s="73">
        <v>0</v>
      </c>
      <c r="H70" s="89"/>
      <c r="I70" s="89"/>
      <c r="J70" s="85">
        <f>G70*H70</f>
        <v>0</v>
      </c>
    </row>
    <row r="71" spans="1:10" x14ac:dyDescent="0.2">
      <c r="A71" s="103"/>
      <c r="B71" s="73" t="s">
        <v>184</v>
      </c>
      <c r="C71" s="82"/>
      <c r="D71" s="83"/>
      <c r="E71" s="82"/>
      <c r="F71" s="83"/>
      <c r="G71" s="88">
        <v>0</v>
      </c>
      <c r="H71" s="85"/>
      <c r="I71" s="85"/>
      <c r="J71" s="85">
        <f>G71*H71</f>
        <v>0</v>
      </c>
    </row>
    <row r="72" spans="1:10" x14ac:dyDescent="0.2">
      <c r="A72" s="103"/>
      <c r="B72" s="73"/>
      <c r="C72" s="82"/>
      <c r="D72" s="83"/>
      <c r="E72" s="82"/>
      <c r="F72" s="83"/>
      <c r="G72" s="83"/>
      <c r="H72" s="82"/>
      <c r="I72" s="82"/>
      <c r="J72" s="82"/>
    </row>
    <row r="73" spans="1:10" x14ac:dyDescent="0.2">
      <c r="A73" s="143">
        <v>1.452</v>
      </c>
      <c r="B73" s="388" t="s">
        <v>35</v>
      </c>
      <c r="C73" s="388"/>
      <c r="D73" s="116"/>
      <c r="E73" s="116"/>
      <c r="F73" s="116"/>
      <c r="G73" s="117"/>
      <c r="H73" s="116"/>
      <c r="I73" s="116"/>
      <c r="J73" s="116"/>
    </row>
    <row r="74" spans="1:10" x14ac:dyDescent="0.2">
      <c r="A74" s="103"/>
      <c r="B74" s="103"/>
      <c r="C74" s="103"/>
      <c r="D74" s="93"/>
      <c r="E74" s="93"/>
      <c r="F74" s="93"/>
      <c r="G74" s="77"/>
      <c r="H74" s="93"/>
      <c r="I74" s="93"/>
      <c r="J74" s="93"/>
    </row>
    <row r="75" spans="1:10" x14ac:dyDescent="0.2">
      <c r="A75" s="103"/>
      <c r="B75" s="103"/>
      <c r="C75" s="103"/>
      <c r="D75" s="93"/>
      <c r="E75" s="93"/>
      <c r="F75" s="93"/>
      <c r="G75" s="77"/>
      <c r="H75" s="93"/>
      <c r="I75" s="265" t="s">
        <v>23</v>
      </c>
      <c r="J75" s="100">
        <f>SUM(J77:J78)</f>
        <v>0</v>
      </c>
    </row>
    <row r="76" spans="1:10" x14ac:dyDescent="0.2">
      <c r="A76" s="103"/>
      <c r="B76" s="103"/>
      <c r="C76" s="103"/>
      <c r="D76" s="93"/>
      <c r="E76" s="93"/>
      <c r="F76" s="93"/>
      <c r="G76" s="77"/>
      <c r="H76" s="93"/>
      <c r="I76" s="265"/>
      <c r="J76" s="100"/>
    </row>
    <row r="77" spans="1:10" x14ac:dyDescent="0.2">
      <c r="A77" s="103"/>
      <c r="B77" s="73" t="s">
        <v>187</v>
      </c>
      <c r="C77" s="82"/>
      <c r="D77" s="83"/>
      <c r="E77" s="82"/>
      <c r="F77" s="83"/>
      <c r="G77" s="88">
        <v>0</v>
      </c>
      <c r="H77" s="104">
        <v>1500</v>
      </c>
      <c r="I77" s="85"/>
      <c r="J77" s="85">
        <f>G77*H77</f>
        <v>0</v>
      </c>
    </row>
    <row r="78" spans="1:10" x14ac:dyDescent="0.2">
      <c r="A78" s="103"/>
      <c r="B78" s="105" t="s">
        <v>188</v>
      </c>
      <c r="C78" s="82"/>
      <c r="D78" s="83"/>
      <c r="E78" s="82"/>
      <c r="F78" s="83"/>
      <c r="G78" s="88">
        <v>0</v>
      </c>
      <c r="H78" s="85">
        <v>200</v>
      </c>
      <c r="I78" s="85"/>
      <c r="J78" s="85">
        <f>G78*H78</f>
        <v>0</v>
      </c>
    </row>
    <row r="79" spans="1:10" x14ac:dyDescent="0.2">
      <c r="A79" s="103"/>
      <c r="B79" s="105"/>
      <c r="C79" s="82"/>
      <c r="D79" s="83"/>
      <c r="E79" s="82"/>
      <c r="F79" s="83"/>
      <c r="G79" s="88"/>
      <c r="H79" s="85"/>
      <c r="I79" s="85"/>
      <c r="J79" s="85"/>
    </row>
    <row r="80" spans="1:10" x14ac:dyDescent="0.2">
      <c r="A80" s="143">
        <v>1.454</v>
      </c>
      <c r="B80" s="388" t="s">
        <v>644</v>
      </c>
      <c r="C80" s="388"/>
      <c r="D80" s="116"/>
      <c r="E80" s="116"/>
      <c r="F80" s="116"/>
      <c r="G80" s="117"/>
      <c r="H80" s="116"/>
      <c r="I80" s="116"/>
      <c r="J80" s="116"/>
    </row>
    <row r="81" spans="1:10" x14ac:dyDescent="0.2">
      <c r="A81" s="103"/>
      <c r="B81" s="103"/>
      <c r="C81" s="103"/>
      <c r="D81" s="93"/>
      <c r="E81" s="93"/>
      <c r="F81" s="93"/>
      <c r="G81" s="77"/>
      <c r="H81" s="93"/>
      <c r="I81" s="93"/>
      <c r="J81" s="93"/>
    </row>
    <row r="82" spans="1:10" x14ac:dyDescent="0.2">
      <c r="A82" s="103"/>
      <c r="B82" s="103"/>
      <c r="C82" s="103"/>
      <c r="D82" s="93"/>
      <c r="E82" s="93"/>
      <c r="F82" s="93"/>
      <c r="G82" s="77"/>
      <c r="H82" s="93"/>
      <c r="I82" s="265" t="s">
        <v>23</v>
      </c>
      <c r="J82" s="100">
        <f>SUM(J84:J85)</f>
        <v>1310</v>
      </c>
    </row>
    <row r="83" spans="1:10" x14ac:dyDescent="0.2">
      <c r="A83" s="103"/>
      <c r="B83" s="103"/>
      <c r="C83" s="103"/>
      <c r="D83" s="93"/>
      <c r="E83" s="93"/>
      <c r="F83" s="93"/>
      <c r="G83" s="77"/>
      <c r="H83" s="93"/>
      <c r="I83" s="265"/>
      <c r="J83" s="100"/>
    </row>
    <row r="84" spans="1:10" x14ac:dyDescent="0.2">
      <c r="A84" s="103"/>
      <c r="B84" s="73"/>
      <c r="C84" s="82"/>
      <c r="D84" s="83"/>
      <c r="E84" s="323" t="s">
        <v>168</v>
      </c>
      <c r="F84" s="323"/>
      <c r="G84" s="88">
        <v>16</v>
      </c>
      <c r="H84" s="84">
        <v>60</v>
      </c>
      <c r="I84" s="345" t="s">
        <v>703</v>
      </c>
      <c r="J84" s="84">
        <f>G84*H84</f>
        <v>960</v>
      </c>
    </row>
    <row r="85" spans="1:10" x14ac:dyDescent="0.2">
      <c r="A85" s="103"/>
      <c r="B85" s="105"/>
      <c r="C85" s="82"/>
      <c r="D85" s="83"/>
      <c r="E85" s="323" t="s">
        <v>718</v>
      </c>
      <c r="F85" s="323"/>
      <c r="G85" s="88">
        <v>1</v>
      </c>
      <c r="H85" s="84">
        <v>350</v>
      </c>
      <c r="I85" s="345" t="s">
        <v>195</v>
      </c>
      <c r="J85" s="84">
        <f>G85*H85</f>
        <v>350</v>
      </c>
    </row>
    <row r="86" spans="1:10" x14ac:dyDescent="0.2">
      <c r="A86" s="103"/>
      <c r="B86" s="105"/>
      <c r="C86" s="82"/>
      <c r="D86" s="83"/>
      <c r="E86" s="82"/>
      <c r="F86" s="83"/>
      <c r="G86" s="88"/>
      <c r="H86" s="85"/>
      <c r="I86" s="85"/>
      <c r="J86" s="85"/>
    </row>
    <row r="87" spans="1:10" x14ac:dyDescent="0.2">
      <c r="A87" s="143">
        <v>1.5009999999999999</v>
      </c>
      <c r="B87" s="388" t="s">
        <v>37</v>
      </c>
      <c r="C87" s="388"/>
      <c r="D87" s="116"/>
      <c r="E87" s="116"/>
      <c r="F87" s="116"/>
      <c r="G87" s="117"/>
      <c r="H87" s="116"/>
      <c r="I87" s="116"/>
      <c r="J87" s="116"/>
    </row>
    <row r="88" spans="1:10" x14ac:dyDescent="0.2">
      <c r="A88" s="103"/>
      <c r="B88" s="92"/>
      <c r="C88" s="92"/>
      <c r="D88" s="320"/>
      <c r="E88" s="320"/>
      <c r="F88" s="320"/>
      <c r="G88" s="321"/>
      <c r="H88" s="320"/>
      <c r="I88" s="320"/>
      <c r="J88" s="320"/>
    </row>
    <row r="89" spans="1:10" x14ac:dyDescent="0.2">
      <c r="A89" s="103"/>
      <c r="B89" s="333" t="s">
        <v>676</v>
      </c>
      <c r="C89" s="92"/>
      <c r="D89" s="320"/>
      <c r="E89" s="321"/>
      <c r="F89" s="320"/>
      <c r="G89" s="320"/>
      <c r="H89" s="320"/>
      <c r="I89" s="320" t="s">
        <v>23</v>
      </c>
      <c r="J89" s="106">
        <f>SUM(J91:J98)</f>
        <v>7597.2</v>
      </c>
    </row>
    <row r="90" spans="1:10" x14ac:dyDescent="0.2">
      <c r="A90" s="103"/>
      <c r="B90" s="92"/>
      <c r="C90" s="92"/>
      <c r="D90" s="320"/>
      <c r="E90" s="321"/>
      <c r="F90" s="320"/>
      <c r="G90" s="320"/>
      <c r="H90" s="320"/>
      <c r="I90" s="320"/>
      <c r="J90" s="106"/>
    </row>
    <row r="91" spans="1:10" x14ac:dyDescent="0.2">
      <c r="A91" s="103"/>
      <c r="B91" s="73" t="s">
        <v>189</v>
      </c>
      <c r="C91" s="88"/>
      <c r="D91" s="272" t="s">
        <v>708</v>
      </c>
      <c r="E91" s="323"/>
      <c r="F91" s="323"/>
      <c r="G91" s="88">
        <v>16</v>
      </c>
      <c r="H91" s="84">
        <v>175</v>
      </c>
      <c r="I91" s="88" t="s">
        <v>190</v>
      </c>
      <c r="J91" s="84">
        <f>G91*H91</f>
        <v>2800</v>
      </c>
    </row>
    <row r="92" spans="1:10" x14ac:dyDescent="0.2">
      <c r="A92" s="103"/>
      <c r="B92" s="73" t="s">
        <v>707</v>
      </c>
      <c r="C92" s="88"/>
      <c r="D92" s="272" t="s">
        <v>709</v>
      </c>
      <c r="E92" s="323"/>
      <c r="F92" s="323"/>
      <c r="G92" s="88">
        <v>6</v>
      </c>
      <c r="H92" s="84">
        <v>250</v>
      </c>
      <c r="I92" s="88" t="s">
        <v>190</v>
      </c>
      <c r="J92" s="84">
        <f>G92*H92</f>
        <v>1500</v>
      </c>
    </row>
    <row r="93" spans="1:10" x14ac:dyDescent="0.2">
      <c r="A93" s="103"/>
      <c r="B93" s="73"/>
      <c r="C93" s="88"/>
      <c r="D93" s="225"/>
      <c r="E93" s="323"/>
      <c r="F93" s="323"/>
      <c r="G93" s="88"/>
      <c r="H93" s="88"/>
      <c r="I93" s="88"/>
      <c r="J93" s="88"/>
    </row>
    <row r="94" spans="1:10" x14ac:dyDescent="0.2">
      <c r="A94" s="103"/>
      <c r="B94" s="73" t="s">
        <v>191</v>
      </c>
      <c r="C94" s="88"/>
      <c r="D94" s="272" t="s">
        <v>710</v>
      </c>
      <c r="E94" s="323"/>
      <c r="F94" s="323"/>
      <c r="G94" s="88">
        <v>4</v>
      </c>
      <c r="H94" s="84">
        <v>300</v>
      </c>
      <c r="I94" s="88" t="s">
        <v>264</v>
      </c>
      <c r="J94" s="84">
        <f>G94*H94</f>
        <v>1200</v>
      </c>
    </row>
    <row r="95" spans="1:10" x14ac:dyDescent="0.2">
      <c r="A95" s="103"/>
      <c r="B95" s="73" t="s">
        <v>192</v>
      </c>
      <c r="C95" s="88"/>
      <c r="D95" s="272" t="s">
        <v>710</v>
      </c>
      <c r="E95" s="88"/>
      <c r="F95" s="323"/>
      <c r="G95" s="88">
        <v>0</v>
      </c>
      <c r="H95" s="84">
        <v>200</v>
      </c>
      <c r="I95" s="88" t="s">
        <v>264</v>
      </c>
      <c r="J95" s="84">
        <f>G95*H95</f>
        <v>0</v>
      </c>
    </row>
    <row r="96" spans="1:10" x14ac:dyDescent="0.2">
      <c r="A96" s="103"/>
      <c r="B96" s="73"/>
      <c r="C96" s="88"/>
      <c r="D96" s="225"/>
      <c r="E96" s="88"/>
      <c r="F96" s="323"/>
      <c r="G96" s="88"/>
      <c r="H96" s="88"/>
      <c r="I96" s="88"/>
      <c r="J96" s="88"/>
    </row>
    <row r="97" spans="1:10" x14ac:dyDescent="0.2">
      <c r="A97" s="342"/>
      <c r="B97" s="73" t="s">
        <v>702</v>
      </c>
      <c r="D97" s="323" t="s">
        <v>193</v>
      </c>
      <c r="F97" s="325" t="s">
        <v>705</v>
      </c>
      <c r="G97" s="88">
        <v>16</v>
      </c>
      <c r="H97" s="84">
        <f>120*1.07</f>
        <v>128.4</v>
      </c>
      <c r="I97" s="88" t="s">
        <v>190</v>
      </c>
      <c r="J97" s="84">
        <f>G97*H97</f>
        <v>2054.4</v>
      </c>
    </row>
    <row r="98" spans="1:10" x14ac:dyDescent="0.2">
      <c r="A98" s="103"/>
      <c r="B98" s="73"/>
      <c r="C98" s="88"/>
      <c r="D98" s="225"/>
      <c r="F98" s="325" t="s">
        <v>706</v>
      </c>
      <c r="G98" s="88">
        <v>2</v>
      </c>
      <c r="H98" s="84">
        <f>20*1.07</f>
        <v>21.400000000000002</v>
      </c>
      <c r="I98" s="88" t="s">
        <v>190</v>
      </c>
      <c r="J98" s="84">
        <f>G98*H98</f>
        <v>42.800000000000004</v>
      </c>
    </row>
    <row r="99" spans="1:10" x14ac:dyDescent="0.2">
      <c r="A99" s="103"/>
      <c r="B99" s="73"/>
      <c r="C99" s="88"/>
      <c r="D99" s="225"/>
      <c r="F99" s="325"/>
      <c r="G99" s="88"/>
      <c r="H99" s="84"/>
      <c r="I99" s="88"/>
      <c r="J99" s="84"/>
    </row>
    <row r="100" spans="1:10" x14ac:dyDescent="0.2">
      <c r="A100" s="143">
        <v>1.538</v>
      </c>
      <c r="B100" s="113" t="s">
        <v>38</v>
      </c>
      <c r="C100" s="114"/>
      <c r="D100" s="116"/>
      <c r="E100" s="116"/>
      <c r="F100" s="116"/>
      <c r="G100" s="117"/>
      <c r="H100" s="116"/>
      <c r="I100" s="116"/>
      <c r="J100" s="116"/>
    </row>
    <row r="101" spans="1:10" x14ac:dyDescent="0.2">
      <c r="A101" s="127"/>
      <c r="B101" s="79"/>
      <c r="C101" s="97"/>
      <c r="D101" s="320"/>
      <c r="E101" s="320"/>
      <c r="F101" s="320"/>
      <c r="G101" s="321"/>
      <c r="H101" s="320"/>
      <c r="I101" s="320"/>
      <c r="J101" s="320"/>
    </row>
    <row r="102" spans="1:10" x14ac:dyDescent="0.2">
      <c r="A102" s="127"/>
      <c r="B102" s="333" t="s">
        <v>676</v>
      </c>
      <c r="C102" s="88"/>
      <c r="D102" s="323"/>
      <c r="E102" s="88"/>
      <c r="F102" s="323"/>
      <c r="G102" s="323"/>
      <c r="I102" s="265" t="s">
        <v>23</v>
      </c>
      <c r="J102" s="346">
        <f>SUM(J104:J105)</f>
        <v>2000</v>
      </c>
    </row>
    <row r="103" spans="1:10" x14ac:dyDescent="0.2">
      <c r="A103" s="127"/>
      <c r="B103" s="73"/>
      <c r="C103" s="88"/>
      <c r="D103" s="323"/>
      <c r="E103" s="88"/>
      <c r="G103" s="323"/>
    </row>
    <row r="104" spans="1:10" x14ac:dyDescent="0.2">
      <c r="A104" s="73"/>
      <c r="B104" s="73"/>
      <c r="C104" s="88"/>
      <c r="D104" s="323"/>
      <c r="E104" s="88"/>
      <c r="F104" s="323" t="s">
        <v>828</v>
      </c>
      <c r="G104" s="88">
        <v>1</v>
      </c>
      <c r="H104" s="84">
        <v>500</v>
      </c>
      <c r="I104" s="88" t="s">
        <v>207</v>
      </c>
      <c r="J104" s="84">
        <f>G104*H104</f>
        <v>500</v>
      </c>
    </row>
    <row r="105" spans="1:10" x14ac:dyDescent="0.2">
      <c r="A105" s="73"/>
      <c r="B105" s="73"/>
      <c r="C105" s="88"/>
      <c r="D105" s="323"/>
      <c r="E105" s="88"/>
      <c r="F105" s="323" t="s">
        <v>829</v>
      </c>
      <c r="G105" s="88">
        <v>15</v>
      </c>
      <c r="H105" s="84">
        <v>100</v>
      </c>
      <c r="I105" s="88" t="s">
        <v>827</v>
      </c>
      <c r="J105" s="84">
        <f>G105*H105</f>
        <v>1500</v>
      </c>
    </row>
    <row r="106" spans="1:10" x14ac:dyDescent="0.2">
      <c r="A106" s="103"/>
      <c r="B106" s="73"/>
      <c r="C106" s="88"/>
      <c r="D106" s="225"/>
      <c r="F106" s="325"/>
      <c r="G106" s="88"/>
      <c r="H106" s="84"/>
      <c r="I106" s="88"/>
      <c r="J106" s="84"/>
    </row>
    <row r="107" spans="1:10" x14ac:dyDescent="0.2">
      <c r="A107" s="143">
        <v>1.54</v>
      </c>
      <c r="B107" s="113" t="s">
        <v>461</v>
      </c>
      <c r="C107" s="114"/>
      <c r="D107" s="116"/>
      <c r="E107" s="116"/>
      <c r="F107" s="116"/>
      <c r="G107" s="117"/>
      <c r="H107" s="116"/>
      <c r="I107" s="116"/>
      <c r="J107" s="116"/>
    </row>
    <row r="108" spans="1:10" x14ac:dyDescent="0.2">
      <c r="A108" s="127"/>
      <c r="B108" s="79"/>
      <c r="C108" s="97"/>
      <c r="D108" s="320"/>
      <c r="E108" s="320"/>
      <c r="F108" s="320"/>
      <c r="G108" s="321"/>
      <c r="H108" s="320"/>
      <c r="I108" s="320"/>
      <c r="J108" s="320"/>
    </row>
    <row r="109" spans="1:10" x14ac:dyDescent="0.2">
      <c r="A109" s="127"/>
      <c r="B109" s="333" t="s">
        <v>676</v>
      </c>
      <c r="C109" s="88"/>
      <c r="D109" s="323"/>
      <c r="E109" s="88"/>
      <c r="F109" s="323"/>
      <c r="G109" s="323"/>
      <c r="I109" s="265" t="s">
        <v>23</v>
      </c>
      <c r="J109" s="346">
        <f>SUM(J111)</f>
        <v>1750</v>
      </c>
    </row>
    <row r="110" spans="1:10" x14ac:dyDescent="0.2">
      <c r="A110" s="127"/>
      <c r="B110" s="73"/>
      <c r="C110" s="88"/>
      <c r="D110" s="323"/>
      <c r="E110" s="88"/>
      <c r="G110" s="323"/>
    </row>
    <row r="111" spans="1:10" x14ac:dyDescent="0.2">
      <c r="A111" s="73"/>
      <c r="B111" s="73"/>
      <c r="C111" s="88"/>
      <c r="D111" s="323"/>
      <c r="E111" s="88"/>
      <c r="F111" s="323" t="s">
        <v>175</v>
      </c>
      <c r="G111" s="88">
        <v>1</v>
      </c>
      <c r="H111" s="84">
        <v>1750</v>
      </c>
      <c r="I111" s="88" t="s">
        <v>207</v>
      </c>
      <c r="J111" s="84">
        <f>G111*H111</f>
        <v>1750</v>
      </c>
    </row>
    <row r="112" spans="1:10" x14ac:dyDescent="0.2">
      <c r="A112" s="103"/>
      <c r="B112" s="73"/>
      <c r="C112" s="88"/>
      <c r="D112" s="323"/>
      <c r="E112" s="88"/>
      <c r="F112" s="323"/>
      <c r="G112" s="323"/>
      <c r="H112" s="88"/>
      <c r="I112" s="88"/>
      <c r="J112" s="88"/>
    </row>
    <row r="113" spans="1:10" x14ac:dyDescent="0.2">
      <c r="A113" s="143">
        <v>1.56</v>
      </c>
      <c r="B113" s="113" t="s">
        <v>194</v>
      </c>
      <c r="C113" s="118"/>
      <c r="D113" s="116"/>
      <c r="E113" s="116"/>
      <c r="F113" s="116"/>
      <c r="G113" s="117"/>
      <c r="H113" s="116"/>
      <c r="I113" s="116"/>
      <c r="J113" s="116"/>
    </row>
    <row r="114" spans="1:10" x14ac:dyDescent="0.2">
      <c r="A114" s="103"/>
      <c r="B114" s="79"/>
      <c r="C114" s="344"/>
      <c r="D114" s="320"/>
      <c r="E114" s="320"/>
      <c r="F114" s="320"/>
      <c r="G114" s="321"/>
      <c r="H114" s="320"/>
      <c r="I114" s="320"/>
      <c r="J114" s="320"/>
    </row>
    <row r="115" spans="1:10" x14ac:dyDescent="0.2">
      <c r="A115" s="103"/>
      <c r="B115" s="333" t="s">
        <v>676</v>
      </c>
      <c r="C115" s="344"/>
      <c r="D115" s="320"/>
      <c r="E115" s="320"/>
      <c r="F115" s="322"/>
      <c r="G115" s="320"/>
      <c r="H115" s="320"/>
      <c r="I115" s="320" t="s">
        <v>23</v>
      </c>
      <c r="J115" s="100">
        <f>SUM(J117:J119)</f>
        <v>3900</v>
      </c>
    </row>
    <row r="116" spans="1:10" x14ac:dyDescent="0.2">
      <c r="A116" s="103"/>
      <c r="B116" s="79"/>
      <c r="C116" s="344"/>
      <c r="D116" s="320"/>
      <c r="E116" s="320"/>
      <c r="F116" s="322"/>
      <c r="G116" s="320"/>
      <c r="H116" s="320"/>
      <c r="I116" s="320"/>
      <c r="J116" s="320"/>
    </row>
    <row r="117" spans="1:10" x14ac:dyDescent="0.2">
      <c r="A117" s="103"/>
      <c r="B117" s="73"/>
      <c r="C117" s="88"/>
      <c r="D117" s="323"/>
      <c r="E117" s="323" t="s">
        <v>169</v>
      </c>
      <c r="F117" s="323"/>
      <c r="G117" s="88">
        <v>2</v>
      </c>
      <c r="H117" s="85">
        <v>750</v>
      </c>
      <c r="I117" s="88" t="s">
        <v>195</v>
      </c>
      <c r="J117" s="85">
        <f>G117*H117</f>
        <v>1500</v>
      </c>
    </row>
    <row r="118" spans="1:10" x14ac:dyDescent="0.2">
      <c r="A118" s="103"/>
      <c r="B118" s="73"/>
      <c r="C118" s="88"/>
      <c r="D118" s="323"/>
      <c r="E118" s="323" t="s">
        <v>168</v>
      </c>
      <c r="F118" s="323" t="s">
        <v>704</v>
      </c>
      <c r="G118" s="88">
        <v>20</v>
      </c>
      <c r="H118" s="85">
        <v>120</v>
      </c>
      <c r="I118" s="88" t="s">
        <v>703</v>
      </c>
      <c r="J118" s="85">
        <f>G118*H118</f>
        <v>2400</v>
      </c>
    </row>
    <row r="119" spans="1:10" x14ac:dyDescent="0.2">
      <c r="A119" s="103"/>
      <c r="B119" s="73"/>
      <c r="C119" s="88"/>
      <c r="D119" s="323"/>
      <c r="E119" s="323" t="s">
        <v>196</v>
      </c>
      <c r="F119" s="323"/>
      <c r="G119" s="88">
        <v>0</v>
      </c>
      <c r="H119" s="85">
        <v>4500</v>
      </c>
      <c r="I119" s="88" t="s">
        <v>195</v>
      </c>
      <c r="J119" s="85">
        <f>G119*H119</f>
        <v>0</v>
      </c>
    </row>
    <row r="120" spans="1:10" x14ac:dyDescent="0.2">
      <c r="A120" s="103"/>
      <c r="B120" s="73"/>
      <c r="C120" s="88"/>
      <c r="D120" s="323"/>
      <c r="E120" s="323"/>
      <c r="F120" s="323"/>
      <c r="G120" s="88"/>
      <c r="H120" s="85"/>
      <c r="I120" s="88"/>
      <c r="J120" s="85"/>
    </row>
    <row r="121" spans="1:10" x14ac:dyDescent="0.2">
      <c r="A121" s="143">
        <v>1.5780000000000001</v>
      </c>
      <c r="B121" s="388" t="s">
        <v>721</v>
      </c>
      <c r="C121" s="388"/>
      <c r="D121" s="116"/>
      <c r="E121" s="116"/>
      <c r="F121" s="116"/>
      <c r="G121" s="117"/>
      <c r="H121" s="116"/>
      <c r="I121" s="116"/>
      <c r="J121" s="116"/>
    </row>
    <row r="122" spans="1:10" x14ac:dyDescent="0.2">
      <c r="A122" s="103"/>
      <c r="B122" s="92"/>
      <c r="C122" s="92"/>
      <c r="D122" s="320"/>
      <c r="E122" s="320"/>
      <c r="F122" s="320"/>
      <c r="G122" s="321"/>
      <c r="H122" s="320"/>
      <c r="I122" s="320"/>
      <c r="J122" s="320"/>
    </row>
    <row r="123" spans="1:10" x14ac:dyDescent="0.2">
      <c r="A123" s="103"/>
      <c r="B123" s="333" t="s">
        <v>676</v>
      </c>
      <c r="C123" s="92"/>
      <c r="D123" s="320"/>
      <c r="E123" s="321"/>
      <c r="F123" s="320"/>
      <c r="G123" s="320"/>
      <c r="H123" s="320"/>
      <c r="I123" s="320" t="s">
        <v>23</v>
      </c>
      <c r="J123" s="106">
        <f>SUM(J125:J126)</f>
        <v>4800</v>
      </c>
    </row>
    <row r="124" spans="1:10" x14ac:dyDescent="0.2">
      <c r="A124" s="103"/>
      <c r="B124" s="92"/>
      <c r="C124" s="92"/>
      <c r="D124" s="320"/>
      <c r="E124" s="321"/>
      <c r="F124" s="320"/>
      <c r="G124" s="320"/>
      <c r="H124" s="320"/>
      <c r="I124" s="320"/>
      <c r="J124" s="106"/>
    </row>
    <row r="125" spans="1:10" x14ac:dyDescent="0.2">
      <c r="A125" s="103"/>
      <c r="B125" s="73" t="s">
        <v>719</v>
      </c>
      <c r="C125" s="88"/>
      <c r="D125" s="272"/>
      <c r="E125" s="323" t="s">
        <v>168</v>
      </c>
      <c r="F125" s="323"/>
      <c r="G125" s="88">
        <v>20</v>
      </c>
      <c r="H125" s="84">
        <v>60</v>
      </c>
      <c r="I125" s="88" t="s">
        <v>703</v>
      </c>
      <c r="J125" s="84">
        <f>G125*H125</f>
        <v>1200</v>
      </c>
    </row>
    <row r="126" spans="1:10" x14ac:dyDescent="0.2">
      <c r="A126" s="103"/>
      <c r="B126" s="73" t="s">
        <v>720</v>
      </c>
      <c r="C126" s="88"/>
      <c r="D126" s="272"/>
      <c r="E126" s="323" t="s">
        <v>168</v>
      </c>
      <c r="F126" s="323"/>
      <c r="G126" s="88">
        <v>60</v>
      </c>
      <c r="H126" s="84">
        <v>60</v>
      </c>
      <c r="I126" s="88" t="s">
        <v>703</v>
      </c>
      <c r="J126" s="84">
        <f>G126*H126</f>
        <v>3600</v>
      </c>
    </row>
    <row r="127" spans="1:10" x14ac:dyDescent="0.2">
      <c r="A127" s="103"/>
      <c r="B127" s="73"/>
      <c r="C127" s="88"/>
      <c r="D127" s="272"/>
      <c r="E127" s="323"/>
      <c r="F127" s="323"/>
      <c r="G127" s="88"/>
      <c r="H127" s="84"/>
      <c r="I127" s="88"/>
      <c r="J127" s="84"/>
    </row>
    <row r="128" spans="1:10" x14ac:dyDescent="0.2">
      <c r="A128" s="143">
        <v>1.74</v>
      </c>
      <c r="B128" s="113" t="s">
        <v>197</v>
      </c>
      <c r="C128" s="114"/>
      <c r="D128" s="116"/>
      <c r="E128" s="116"/>
      <c r="F128" s="116"/>
      <c r="G128" s="117"/>
      <c r="H128" s="116"/>
      <c r="I128" s="116"/>
      <c r="J128" s="116"/>
    </row>
    <row r="129" spans="1:10" x14ac:dyDescent="0.2">
      <c r="A129" s="103"/>
      <c r="B129" s="79"/>
      <c r="C129" s="97"/>
      <c r="D129" s="320"/>
      <c r="E129" s="320"/>
      <c r="F129" s="320"/>
      <c r="G129" s="321"/>
      <c r="H129" s="320"/>
      <c r="I129" s="320"/>
      <c r="J129" s="320"/>
    </row>
    <row r="130" spans="1:10" x14ac:dyDescent="0.2">
      <c r="A130" s="103"/>
      <c r="B130" s="333" t="s">
        <v>676</v>
      </c>
      <c r="C130" s="97"/>
      <c r="D130" s="320"/>
      <c r="E130" s="320"/>
      <c r="F130" s="320"/>
      <c r="G130" s="321"/>
      <c r="H130" s="320"/>
      <c r="I130" s="320" t="s">
        <v>23</v>
      </c>
      <c r="J130" s="106">
        <f>SUM(J132:J139)</f>
        <v>26610</v>
      </c>
    </row>
    <row r="131" spans="1:10" x14ac:dyDescent="0.2">
      <c r="A131" s="103"/>
      <c r="B131" s="73"/>
      <c r="C131" s="97"/>
      <c r="D131" s="139"/>
      <c r="E131" s="139"/>
      <c r="F131" s="139"/>
      <c r="G131" s="318"/>
      <c r="H131" s="139"/>
      <c r="I131" s="139"/>
      <c r="J131" s="139"/>
    </row>
    <row r="132" spans="1:10" x14ac:dyDescent="0.2">
      <c r="A132" s="103"/>
      <c r="B132" s="105"/>
      <c r="C132" s="73"/>
      <c r="D132" s="88" t="s">
        <v>711</v>
      </c>
      <c r="E132" s="323" t="s">
        <v>168</v>
      </c>
      <c r="F132" s="323" t="s">
        <v>198</v>
      </c>
      <c r="G132" s="88">
        <f>65*3</f>
        <v>195</v>
      </c>
      <c r="H132" s="84">
        <v>55</v>
      </c>
      <c r="I132" s="345" t="s">
        <v>703</v>
      </c>
      <c r="J132" s="84">
        <f>G132*H132</f>
        <v>10725</v>
      </c>
    </row>
    <row r="133" spans="1:10" x14ac:dyDescent="0.2">
      <c r="A133" s="103"/>
      <c r="B133" s="73"/>
      <c r="C133" s="88"/>
      <c r="D133" s="88" t="s">
        <v>199</v>
      </c>
      <c r="E133" s="323" t="s">
        <v>168</v>
      </c>
      <c r="F133" s="323"/>
      <c r="G133" s="88">
        <v>32</v>
      </c>
      <c r="H133" s="84">
        <v>55</v>
      </c>
      <c r="I133" s="345" t="s">
        <v>703</v>
      </c>
      <c r="J133" s="84">
        <f>G133*H133</f>
        <v>1760</v>
      </c>
    </row>
    <row r="134" spans="1:10" x14ac:dyDescent="0.2">
      <c r="A134" s="103"/>
      <c r="B134" s="73"/>
      <c r="C134" s="323"/>
      <c r="D134" s="88"/>
      <c r="E134" s="323"/>
      <c r="F134" s="323"/>
      <c r="G134" s="88"/>
      <c r="H134" s="84"/>
      <c r="I134" s="225"/>
      <c r="J134" s="84"/>
    </row>
    <row r="135" spans="1:10" x14ac:dyDescent="0.2">
      <c r="A135" s="103"/>
      <c r="B135" s="108"/>
      <c r="C135" s="88"/>
      <c r="D135" s="88" t="s">
        <v>199</v>
      </c>
      <c r="E135" s="323" t="s">
        <v>196</v>
      </c>
      <c r="F135" s="323"/>
      <c r="G135" s="88">
        <v>6750</v>
      </c>
      <c r="H135" s="84">
        <v>0.7</v>
      </c>
      <c r="I135" s="225" t="s">
        <v>212</v>
      </c>
      <c r="J135" s="84">
        <f>G135*H135</f>
        <v>4725</v>
      </c>
    </row>
    <row r="136" spans="1:10" x14ac:dyDescent="0.2">
      <c r="A136" s="103"/>
      <c r="B136" s="108"/>
      <c r="C136" s="88"/>
      <c r="D136" s="88" t="s">
        <v>712</v>
      </c>
      <c r="E136" s="323" t="s">
        <v>196</v>
      </c>
      <c r="F136" s="323" t="s">
        <v>713</v>
      </c>
      <c r="G136" s="88">
        <v>1</v>
      </c>
      <c r="H136" s="84">
        <v>2000</v>
      </c>
      <c r="I136" s="225" t="s">
        <v>195</v>
      </c>
      <c r="J136" s="84">
        <f>G136*H136</f>
        <v>2000</v>
      </c>
    </row>
    <row r="137" spans="1:10" x14ac:dyDescent="0.2">
      <c r="A137" s="103"/>
      <c r="B137" s="108"/>
      <c r="C137" s="88"/>
      <c r="D137" s="88" t="s">
        <v>712</v>
      </c>
      <c r="E137" s="323" t="s">
        <v>196</v>
      </c>
      <c r="F137" s="323" t="s">
        <v>714</v>
      </c>
      <c r="G137" s="88">
        <v>0</v>
      </c>
      <c r="H137" s="84">
        <v>750</v>
      </c>
      <c r="I137" s="225" t="s">
        <v>195</v>
      </c>
      <c r="J137" s="84">
        <f>G137*H137</f>
        <v>0</v>
      </c>
    </row>
    <row r="138" spans="1:10" x14ac:dyDescent="0.2">
      <c r="A138" s="103"/>
      <c r="B138" s="108"/>
      <c r="C138" s="88"/>
      <c r="D138" s="88"/>
      <c r="E138" s="323"/>
      <c r="F138" s="323"/>
      <c r="G138" s="88"/>
      <c r="H138" s="88"/>
      <c r="I138" s="225"/>
      <c r="J138" s="88"/>
    </row>
    <row r="139" spans="1:10" x14ac:dyDescent="0.2">
      <c r="A139" s="103"/>
      <c r="B139" s="108"/>
      <c r="C139" s="88"/>
      <c r="D139" s="88" t="s">
        <v>200</v>
      </c>
      <c r="E139" s="323" t="s">
        <v>170</v>
      </c>
      <c r="F139" s="323" t="s">
        <v>202</v>
      </c>
      <c r="G139" s="88">
        <v>20</v>
      </c>
      <c r="H139" s="84">
        <v>370</v>
      </c>
      <c r="I139" s="345" t="s">
        <v>190</v>
      </c>
      <c r="J139" s="84">
        <f>G139*H139</f>
        <v>7400</v>
      </c>
    </row>
    <row r="140" spans="1:10" x14ac:dyDescent="0.2">
      <c r="A140" s="103"/>
      <c r="C140" s="88"/>
      <c r="D140" s="343" t="s">
        <v>201</v>
      </c>
      <c r="J140" s="88"/>
    </row>
    <row r="141" spans="1:10" x14ac:dyDescent="0.2">
      <c r="A141" s="103"/>
      <c r="B141" s="73"/>
      <c r="C141" s="82"/>
      <c r="D141" s="83"/>
      <c r="E141" s="82"/>
      <c r="F141" s="83"/>
      <c r="G141" s="83"/>
      <c r="H141" s="82"/>
      <c r="I141" s="82"/>
      <c r="J141" s="82"/>
    </row>
    <row r="142" spans="1:10" x14ac:dyDescent="0.2">
      <c r="A142" s="143">
        <v>1.81</v>
      </c>
      <c r="B142" s="113" t="s">
        <v>45</v>
      </c>
      <c r="C142" s="114"/>
      <c r="D142" s="116"/>
      <c r="E142" s="116"/>
      <c r="F142" s="116"/>
      <c r="G142" s="117"/>
      <c r="H142" s="116"/>
      <c r="I142" s="116"/>
      <c r="J142" s="116"/>
    </row>
    <row r="143" spans="1:10" x14ac:dyDescent="0.2">
      <c r="A143" s="103"/>
      <c r="B143" s="79"/>
      <c r="C143" s="97"/>
      <c r="D143" s="320"/>
      <c r="E143" s="320"/>
      <c r="F143" s="320"/>
      <c r="G143" s="321"/>
      <c r="H143" s="320"/>
      <c r="I143" s="320"/>
      <c r="J143" s="320"/>
    </row>
    <row r="144" spans="1:10" x14ac:dyDescent="0.2">
      <c r="A144" s="103"/>
      <c r="B144" s="73" t="s">
        <v>203</v>
      </c>
      <c r="C144" s="88"/>
      <c r="E144" s="323" t="s">
        <v>204</v>
      </c>
      <c r="F144" s="323" t="s">
        <v>205</v>
      </c>
      <c r="G144" s="364">
        <v>3000000</v>
      </c>
      <c r="H144" s="88">
        <v>6.0000000000000001E-3</v>
      </c>
      <c r="I144" s="88" t="s">
        <v>206</v>
      </c>
      <c r="J144" s="101">
        <f>G144*H144</f>
        <v>18000</v>
      </c>
    </row>
    <row r="145" spans="1:10" x14ac:dyDescent="0.2">
      <c r="A145" s="103"/>
      <c r="B145" s="73"/>
      <c r="C145" s="73"/>
      <c r="D145" s="73"/>
      <c r="E145" s="73"/>
      <c r="F145" s="73"/>
      <c r="G145" s="73"/>
      <c r="H145" s="73"/>
      <c r="I145" s="73"/>
      <c r="J145" s="73"/>
    </row>
    <row r="146" spans="1:10" x14ac:dyDescent="0.2">
      <c r="A146" s="143">
        <v>1.83</v>
      </c>
      <c r="B146" s="113" t="s">
        <v>47</v>
      </c>
      <c r="C146" s="114"/>
      <c r="D146" s="116"/>
      <c r="E146" s="116"/>
      <c r="F146" s="116"/>
      <c r="G146" s="117"/>
      <c r="H146" s="116"/>
      <c r="I146" s="116"/>
      <c r="J146" s="116"/>
    </row>
    <row r="147" spans="1:10" x14ac:dyDescent="0.2">
      <c r="A147" s="127"/>
      <c r="B147" s="79"/>
      <c r="C147" s="97"/>
      <c r="D147" s="320"/>
      <c r="E147" s="320"/>
      <c r="F147" s="320"/>
      <c r="G147" s="321"/>
      <c r="H147" s="320"/>
      <c r="I147" s="320"/>
      <c r="J147" s="320"/>
    </row>
    <row r="148" spans="1:10" x14ac:dyDescent="0.2">
      <c r="A148" s="127"/>
      <c r="B148" s="333" t="s">
        <v>676</v>
      </c>
      <c r="C148" s="88"/>
      <c r="D148" s="323"/>
      <c r="E148" s="88"/>
      <c r="F148" s="323"/>
      <c r="G148" s="323"/>
      <c r="I148" s="265" t="s">
        <v>23</v>
      </c>
      <c r="J148" s="346">
        <f>SUM(J150:J152)</f>
        <v>1270</v>
      </c>
    </row>
    <row r="149" spans="1:10" x14ac:dyDescent="0.2">
      <c r="A149" s="127"/>
      <c r="B149" s="73"/>
      <c r="C149" s="88"/>
      <c r="D149" s="323"/>
      <c r="E149" s="88"/>
      <c r="G149" s="323"/>
    </row>
    <row r="150" spans="1:10" x14ac:dyDescent="0.2">
      <c r="A150" s="73"/>
      <c r="B150" s="73"/>
      <c r="C150" s="88"/>
      <c r="D150" s="323"/>
      <c r="E150" s="88"/>
      <c r="F150" s="323" t="s">
        <v>715</v>
      </c>
      <c r="G150" s="88">
        <v>1</v>
      </c>
      <c r="H150" s="84">
        <v>400</v>
      </c>
      <c r="I150" s="88" t="s">
        <v>207</v>
      </c>
      <c r="J150" s="84">
        <f>G150*H150</f>
        <v>400</v>
      </c>
    </row>
    <row r="151" spans="1:10" x14ac:dyDescent="0.2">
      <c r="F151" s="272" t="s">
        <v>716</v>
      </c>
      <c r="G151" s="88">
        <v>1</v>
      </c>
      <c r="H151" s="84">
        <v>120</v>
      </c>
      <c r="I151" s="88" t="s">
        <v>207</v>
      </c>
      <c r="J151" s="84">
        <f t="shared" ref="J151:J152" si="2">G151*H151</f>
        <v>120</v>
      </c>
    </row>
    <row r="152" spans="1:10" x14ac:dyDescent="0.2">
      <c r="B152" s="323"/>
      <c r="F152" s="272" t="s">
        <v>717</v>
      </c>
      <c r="G152" s="88">
        <v>3</v>
      </c>
      <c r="H152" s="84">
        <v>250</v>
      </c>
      <c r="I152" s="88" t="s">
        <v>207</v>
      </c>
      <c r="J152" s="84">
        <f t="shared" si="2"/>
        <v>750</v>
      </c>
    </row>
    <row r="154" spans="1:10" x14ac:dyDescent="0.2">
      <c r="A154" s="143">
        <v>1.84</v>
      </c>
      <c r="B154" s="113" t="s">
        <v>49</v>
      </c>
      <c r="C154" s="114"/>
      <c r="D154" s="116"/>
      <c r="E154" s="116"/>
      <c r="F154" s="116"/>
      <c r="G154" s="117"/>
      <c r="H154" s="116"/>
      <c r="I154" s="116"/>
      <c r="J154" s="116"/>
    </row>
    <row r="155" spans="1:10" x14ac:dyDescent="0.2">
      <c r="A155" s="127"/>
      <c r="B155" s="79"/>
      <c r="C155" s="97"/>
      <c r="D155" s="320"/>
      <c r="E155" s="320"/>
      <c r="F155" s="320"/>
      <c r="G155" s="321"/>
      <c r="H155" s="320"/>
      <c r="I155" s="320"/>
      <c r="J155" s="320"/>
    </row>
    <row r="156" spans="1:10" x14ac:dyDescent="0.2">
      <c r="A156" s="127"/>
      <c r="B156" s="333" t="s">
        <v>676</v>
      </c>
      <c r="C156" s="88"/>
      <c r="D156" s="323"/>
      <c r="E156" s="88"/>
      <c r="F156" s="323"/>
      <c r="G156" s="323"/>
      <c r="I156" s="265" t="s">
        <v>23</v>
      </c>
      <c r="J156" s="346">
        <f>SUM(J158)</f>
        <v>1500</v>
      </c>
    </row>
    <row r="157" spans="1:10" x14ac:dyDescent="0.2">
      <c r="A157" s="127"/>
      <c r="B157" s="73"/>
      <c r="C157" s="88"/>
      <c r="D157" s="323"/>
      <c r="E157" s="88"/>
      <c r="G157" s="323"/>
    </row>
    <row r="158" spans="1:10" x14ac:dyDescent="0.2">
      <c r="A158" s="73"/>
      <c r="B158" s="73"/>
      <c r="C158" s="88"/>
      <c r="D158" s="323"/>
      <c r="E158" s="88"/>
      <c r="F158" s="323" t="s">
        <v>168</v>
      </c>
      <c r="G158" s="88">
        <v>1</v>
      </c>
      <c r="H158" s="84">
        <v>1500</v>
      </c>
      <c r="I158" s="88" t="s">
        <v>207</v>
      </c>
      <c r="J158" s="84">
        <f>G158*H158</f>
        <v>1500</v>
      </c>
    </row>
    <row r="159" spans="1:10" x14ac:dyDescent="0.2">
      <c r="F159" s="272"/>
      <c r="G159" s="88"/>
      <c r="H159" s="84"/>
      <c r="I159" s="88"/>
      <c r="J159" s="84"/>
    </row>
    <row r="160" spans="1:10" x14ac:dyDescent="0.2">
      <c r="B160" s="323"/>
      <c r="F160" s="272"/>
      <c r="G160" s="88"/>
      <c r="H160" s="84"/>
      <c r="I160" s="88"/>
      <c r="J160" s="84"/>
    </row>
    <row r="172" spans="1:10" x14ac:dyDescent="0.2">
      <c r="A172" s="73"/>
      <c r="B172" s="73"/>
      <c r="C172" s="111"/>
      <c r="D172" s="76"/>
      <c r="E172" s="111"/>
      <c r="F172" s="111"/>
      <c r="G172" s="111"/>
      <c r="H172" s="111"/>
      <c r="I172" s="111"/>
      <c r="J172" s="111"/>
    </row>
  </sheetData>
  <mergeCells count="5">
    <mergeCell ref="B73:C73"/>
    <mergeCell ref="B87:C87"/>
    <mergeCell ref="B80:C80"/>
    <mergeCell ref="B121:C121"/>
    <mergeCell ref="B8:C8"/>
  </mergeCells>
  <phoneticPr fontId="30" type="noConversion"/>
  <pageMargins left="0.25" right="0.25" top="0.75" bottom="0.75" header="0.3" footer="0.3"/>
  <pageSetup scale="6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499984740745262"/>
    <pageSetUpPr fitToPage="1"/>
  </sheetPr>
  <dimension ref="A1:H47"/>
  <sheetViews>
    <sheetView zoomScaleNormal="100" workbookViewId="0">
      <selection activeCell="D27" sqref="D27"/>
    </sheetView>
  </sheetViews>
  <sheetFormatPr defaultColWidth="9.140625" defaultRowHeight="14.25" x14ac:dyDescent="0.2"/>
  <cols>
    <col min="1" max="8" width="15.7109375" style="241" customWidth="1"/>
    <col min="9" max="16384" width="9.140625" style="241"/>
  </cols>
  <sheetData>
    <row r="1" spans="1:8" ht="18" x14ac:dyDescent="0.25">
      <c r="A1" s="235" t="s">
        <v>480</v>
      </c>
      <c r="B1" s="236" t="s">
        <v>50</v>
      </c>
      <c r="C1" s="117"/>
      <c r="D1" s="117"/>
      <c r="E1" s="117"/>
      <c r="F1" s="117"/>
      <c r="G1" s="117"/>
      <c r="H1" s="117"/>
    </row>
    <row r="2" spans="1:8" x14ac:dyDescent="0.2">
      <c r="A2" s="110"/>
      <c r="B2" s="73"/>
      <c r="C2" s="73"/>
      <c r="D2" s="73"/>
      <c r="E2" s="73"/>
      <c r="F2" s="73"/>
      <c r="G2" s="73"/>
      <c r="H2" s="73"/>
    </row>
    <row r="3" spans="1:8" x14ac:dyDescent="0.2">
      <c r="A3" s="119">
        <v>2.0099999999999998</v>
      </c>
      <c r="B3" s="115" t="s">
        <v>209</v>
      </c>
      <c r="C3" s="116"/>
      <c r="D3" s="116"/>
      <c r="E3" s="116"/>
      <c r="F3" s="117"/>
      <c r="G3" s="116"/>
      <c r="H3" s="116"/>
    </row>
    <row r="4" spans="1:8" x14ac:dyDescent="0.2">
      <c r="A4" s="124"/>
      <c r="B4" s="79"/>
      <c r="C4" s="103"/>
      <c r="D4" s="99"/>
      <c r="E4" s="99"/>
      <c r="F4" s="79"/>
      <c r="G4" s="73"/>
      <c r="H4" s="73"/>
    </row>
    <row r="5" spans="1:8" x14ac:dyDescent="0.2">
      <c r="A5" s="271"/>
      <c r="B5" s="141"/>
      <c r="C5" s="141"/>
      <c r="D5" s="264"/>
      <c r="E5" s="147" t="s">
        <v>458</v>
      </c>
      <c r="F5" s="147" t="s">
        <v>458</v>
      </c>
      <c r="G5" s="147" t="s">
        <v>458</v>
      </c>
      <c r="H5" s="147" t="s">
        <v>458</v>
      </c>
    </row>
    <row r="6" spans="1:8" x14ac:dyDescent="0.2">
      <c r="A6" s="86" t="s">
        <v>459</v>
      </c>
      <c r="B6" s="389"/>
      <c r="C6" s="389"/>
      <c r="D6" s="389"/>
      <c r="E6" s="228">
        <v>0</v>
      </c>
      <c r="F6" s="228">
        <v>0</v>
      </c>
      <c r="G6" s="228">
        <v>0</v>
      </c>
      <c r="H6" s="228">
        <v>0</v>
      </c>
    </row>
    <row r="7" spans="1:8" ht="14.25" customHeight="1" x14ac:dyDescent="0.2">
      <c r="A7" s="86">
        <v>1</v>
      </c>
      <c r="B7" s="390"/>
      <c r="C7" s="390"/>
      <c r="D7" s="390"/>
      <c r="E7" s="139"/>
      <c r="F7" s="139"/>
      <c r="G7" s="139"/>
      <c r="H7" s="139"/>
    </row>
    <row r="8" spans="1:8" x14ac:dyDescent="0.2">
      <c r="A8" s="86">
        <v>2</v>
      </c>
      <c r="B8" s="390"/>
      <c r="C8" s="390"/>
      <c r="D8" s="390"/>
      <c r="E8" s="139"/>
      <c r="F8" s="139"/>
      <c r="G8" s="127"/>
      <c r="H8" s="127"/>
    </row>
    <row r="9" spans="1:8" x14ac:dyDescent="0.2">
      <c r="A9" s="86">
        <v>3</v>
      </c>
      <c r="B9" s="390"/>
      <c r="C9" s="390"/>
      <c r="D9" s="390"/>
      <c r="E9" s="139"/>
      <c r="F9" s="139"/>
      <c r="G9" s="139"/>
      <c r="H9" s="139"/>
    </row>
    <row r="10" spans="1:8" x14ac:dyDescent="0.2">
      <c r="A10" s="86">
        <v>4</v>
      </c>
      <c r="B10" s="390"/>
      <c r="C10" s="390"/>
      <c r="D10" s="390"/>
      <c r="E10" s="139"/>
      <c r="F10" s="139"/>
      <c r="G10" s="139"/>
      <c r="H10" s="139"/>
    </row>
    <row r="11" spans="1:8" x14ac:dyDescent="0.2">
      <c r="A11" s="86">
        <v>5</v>
      </c>
      <c r="B11" s="390"/>
      <c r="C11" s="390"/>
      <c r="D11" s="390"/>
      <c r="E11" s="127"/>
      <c r="F11" s="127"/>
      <c r="G11" s="127"/>
      <c r="H11" s="127"/>
    </row>
    <row r="12" spans="1:8" x14ac:dyDescent="0.2">
      <c r="A12" s="86">
        <v>6</v>
      </c>
      <c r="B12" s="390"/>
      <c r="C12" s="390"/>
      <c r="D12" s="390"/>
      <c r="E12" s="127"/>
      <c r="F12" s="272"/>
      <c r="G12" s="272"/>
      <c r="H12" s="272"/>
    </row>
    <row r="13" spans="1:8" x14ac:dyDescent="0.2">
      <c r="A13" s="86">
        <v>7</v>
      </c>
      <c r="B13" s="390"/>
      <c r="C13" s="390"/>
      <c r="D13" s="390"/>
      <c r="E13" s="272"/>
      <c r="F13" s="127"/>
      <c r="G13" s="319"/>
      <c r="H13" s="319"/>
    </row>
    <row r="14" spans="1:8" x14ac:dyDescent="0.2">
      <c r="A14" s="86">
        <v>8</v>
      </c>
      <c r="B14" s="390"/>
      <c r="C14" s="390"/>
      <c r="D14" s="390"/>
      <c r="E14" s="127"/>
      <c r="F14" s="127"/>
      <c r="G14" s="127"/>
      <c r="H14" s="127"/>
    </row>
    <row r="15" spans="1:8" ht="16.5" customHeight="1" x14ac:dyDescent="0.2">
      <c r="A15" s="86">
        <v>9</v>
      </c>
      <c r="B15" s="390"/>
      <c r="C15" s="390"/>
      <c r="D15" s="390"/>
      <c r="E15" s="139"/>
      <c r="F15" s="139"/>
      <c r="G15" s="319"/>
      <c r="H15" s="319"/>
    </row>
    <row r="16" spans="1:8" x14ac:dyDescent="0.2">
      <c r="A16" s="149">
        <v>10</v>
      </c>
      <c r="B16" s="391"/>
      <c r="C16" s="391"/>
      <c r="D16" s="391"/>
      <c r="E16" s="147"/>
      <c r="F16" s="147"/>
      <c r="G16" s="147"/>
      <c r="H16" s="147"/>
    </row>
    <row r="17" spans="1:8" x14ac:dyDescent="0.2">
      <c r="A17" s="110"/>
      <c r="B17" s="73"/>
      <c r="C17" s="73"/>
      <c r="D17" s="265" t="s">
        <v>23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A18" s="110"/>
      <c r="B18" s="73"/>
      <c r="C18" s="73"/>
      <c r="D18" s="73"/>
      <c r="E18" s="73"/>
      <c r="F18" s="73"/>
      <c r="G18" s="73"/>
      <c r="H18" s="73"/>
    </row>
    <row r="19" spans="1:8" x14ac:dyDescent="0.2">
      <c r="A19" s="78"/>
      <c r="B19" s="92"/>
      <c r="C19" s="93"/>
      <c r="G19" s="93"/>
      <c r="H19" s="93"/>
    </row>
    <row r="20" spans="1:8" x14ac:dyDescent="0.2">
      <c r="A20" s="124"/>
      <c r="B20" s="73"/>
      <c r="C20" s="128"/>
      <c r="D20" s="73"/>
      <c r="E20" s="121"/>
      <c r="F20" s="121"/>
      <c r="G20" s="123"/>
      <c r="H20" s="126"/>
    </row>
    <row r="21" spans="1:8" x14ac:dyDescent="0.2">
      <c r="A21" s="124"/>
      <c r="B21" s="73"/>
      <c r="C21" s="128"/>
      <c r="D21" s="73"/>
      <c r="E21" s="121"/>
      <c r="F21" s="121"/>
      <c r="G21" s="123"/>
      <c r="H21" s="126"/>
    </row>
    <row r="22" spans="1:8" x14ac:dyDescent="0.2">
      <c r="A22" s="124"/>
      <c r="B22" s="73"/>
      <c r="C22" s="73"/>
      <c r="D22" s="73"/>
      <c r="E22" s="127"/>
      <c r="F22" s="73"/>
      <c r="G22" s="73"/>
      <c r="H22" s="131"/>
    </row>
    <row r="23" spans="1:8" x14ac:dyDescent="0.2">
      <c r="A23" s="78"/>
      <c r="B23" s="79"/>
      <c r="C23" s="93"/>
      <c r="D23" s="93"/>
      <c r="E23" s="93"/>
      <c r="F23" s="77"/>
      <c r="G23" s="93"/>
      <c r="H23" s="93"/>
    </row>
    <row r="24" spans="1:8" x14ac:dyDescent="0.2">
      <c r="A24" s="124"/>
      <c r="B24" s="73"/>
      <c r="C24" s="124"/>
      <c r="D24" s="73"/>
      <c r="E24" s="127"/>
      <c r="F24" s="73"/>
      <c r="G24" s="73"/>
      <c r="H24" s="131"/>
    </row>
    <row r="25" spans="1:8" x14ac:dyDescent="0.2">
      <c r="A25" s="124"/>
      <c r="B25" s="73"/>
      <c r="C25" s="99"/>
      <c r="D25" s="73"/>
      <c r="E25" s="127"/>
      <c r="F25" s="73"/>
      <c r="G25" s="73"/>
      <c r="H25" s="131"/>
    </row>
    <row r="26" spans="1:8" x14ac:dyDescent="0.2">
      <c r="A26" s="124"/>
      <c r="B26" s="73"/>
      <c r="C26" s="99"/>
      <c r="D26" s="73"/>
      <c r="E26" s="127"/>
      <c r="F26" s="73"/>
      <c r="G26" s="73"/>
      <c r="H26" s="131"/>
    </row>
    <row r="27" spans="1:8" x14ac:dyDescent="0.2">
      <c r="A27" s="78"/>
      <c r="B27" s="79"/>
      <c r="C27" s="93"/>
      <c r="D27" s="93"/>
      <c r="E27" s="93"/>
      <c r="F27" s="77"/>
      <c r="G27" s="93"/>
      <c r="H27" s="93"/>
    </row>
    <row r="28" spans="1:8" x14ac:dyDescent="0.2">
      <c r="A28" s="124"/>
      <c r="B28" s="73"/>
      <c r="C28" s="99"/>
      <c r="D28" s="73"/>
      <c r="E28" s="127"/>
      <c r="F28" s="73"/>
      <c r="G28" s="73"/>
      <c r="H28" s="131"/>
    </row>
    <row r="29" spans="1:8" x14ac:dyDescent="0.2">
      <c r="A29" s="124"/>
      <c r="B29" s="73"/>
      <c r="C29" s="99"/>
      <c r="D29" s="73"/>
      <c r="E29" s="127"/>
      <c r="F29" s="73"/>
      <c r="G29" s="73"/>
      <c r="H29" s="131"/>
    </row>
    <row r="30" spans="1:8" x14ac:dyDescent="0.2">
      <c r="A30" s="124"/>
      <c r="B30" s="73"/>
      <c r="C30" s="73"/>
      <c r="D30" s="73"/>
      <c r="E30" s="73"/>
      <c r="F30" s="73"/>
      <c r="G30" s="73"/>
      <c r="H30" s="89"/>
    </row>
    <row r="31" spans="1:8" x14ac:dyDescent="0.2">
      <c r="A31" s="78"/>
      <c r="B31" s="92"/>
      <c r="C31" s="93"/>
      <c r="D31" s="93"/>
      <c r="E31" s="93"/>
      <c r="F31" s="77"/>
      <c r="G31" s="93"/>
      <c r="H31" s="93"/>
    </row>
    <row r="32" spans="1:8" x14ac:dyDescent="0.2">
      <c r="A32" s="110"/>
      <c r="B32" s="73"/>
      <c r="C32" s="73"/>
      <c r="D32" s="73"/>
      <c r="E32" s="73"/>
      <c r="F32" s="73"/>
      <c r="G32" s="73"/>
      <c r="H32" s="73"/>
    </row>
    <row r="33" spans="1:8" x14ac:dyDescent="0.2">
      <c r="A33" s="110"/>
      <c r="B33" s="73"/>
      <c r="C33" s="73"/>
      <c r="D33" s="73"/>
      <c r="E33" s="73"/>
      <c r="F33" s="73"/>
      <c r="G33" s="73"/>
      <c r="H33" s="73"/>
    </row>
    <row r="34" spans="1:8" x14ac:dyDescent="0.2">
      <c r="A34" s="110"/>
      <c r="B34" s="73"/>
      <c r="C34" s="73"/>
      <c r="D34" s="73"/>
      <c r="E34" s="73"/>
      <c r="F34" s="73"/>
      <c r="G34" s="73"/>
      <c r="H34" s="73"/>
    </row>
    <row r="35" spans="1:8" x14ac:dyDescent="0.2">
      <c r="A35" s="125"/>
      <c r="B35" s="92"/>
      <c r="C35" s="93"/>
      <c r="D35" s="93"/>
      <c r="E35" s="93"/>
      <c r="F35" s="77"/>
      <c r="G35" s="93"/>
      <c r="H35" s="93"/>
    </row>
    <row r="36" spans="1:8" x14ac:dyDescent="0.2">
      <c r="A36" s="109"/>
      <c r="B36" s="73"/>
      <c r="C36" s="128"/>
      <c r="D36" s="111"/>
      <c r="E36" s="121"/>
      <c r="F36" s="122"/>
      <c r="G36" s="123"/>
      <c r="H36" s="132"/>
    </row>
    <row r="37" spans="1:8" x14ac:dyDescent="0.2">
      <c r="A37" s="109"/>
      <c r="B37" s="73"/>
      <c r="C37" s="73"/>
      <c r="D37" s="73"/>
      <c r="E37" s="73"/>
      <c r="F37" s="73"/>
      <c r="G37" s="73"/>
      <c r="H37" s="89"/>
    </row>
    <row r="38" spans="1:8" x14ac:dyDescent="0.2">
      <c r="A38" s="109"/>
      <c r="B38" s="73"/>
      <c r="C38" s="111"/>
      <c r="D38" s="121"/>
      <c r="E38" s="122"/>
      <c r="F38" s="123"/>
      <c r="G38" s="122"/>
      <c r="H38" s="89"/>
    </row>
    <row r="39" spans="1:8" x14ac:dyDescent="0.2">
      <c r="A39" s="78"/>
      <c r="B39" s="79"/>
      <c r="C39" s="93"/>
      <c r="D39" s="93"/>
      <c r="E39" s="93"/>
      <c r="F39" s="77"/>
      <c r="G39" s="93"/>
      <c r="H39" s="93"/>
    </row>
    <row r="40" spans="1:8" x14ac:dyDescent="0.2">
      <c r="A40" s="109"/>
      <c r="B40" s="73"/>
      <c r="C40" s="111"/>
      <c r="D40" s="121"/>
      <c r="E40" s="122"/>
      <c r="F40" s="123"/>
      <c r="G40" s="122"/>
      <c r="H40" s="89"/>
    </row>
    <row r="41" spans="1:8" x14ac:dyDescent="0.2">
      <c r="A41" s="109"/>
      <c r="B41" s="73"/>
      <c r="C41" s="111"/>
      <c r="D41" s="121"/>
      <c r="E41" s="122"/>
      <c r="F41" s="123"/>
      <c r="G41" s="122"/>
      <c r="H41" s="89"/>
    </row>
    <row r="42" spans="1:8" x14ac:dyDescent="0.2">
      <c r="A42" s="109"/>
      <c r="B42" s="73"/>
      <c r="C42" s="111"/>
      <c r="D42" s="121"/>
      <c r="E42" s="122"/>
      <c r="F42" s="123"/>
      <c r="G42" s="122"/>
      <c r="H42" s="89"/>
    </row>
    <row r="43" spans="1:8" x14ac:dyDescent="0.2">
      <c r="A43" s="78"/>
      <c r="B43" s="79"/>
      <c r="C43" s="93"/>
      <c r="D43" s="93"/>
      <c r="E43" s="93"/>
      <c r="F43" s="77"/>
      <c r="G43" s="93"/>
      <c r="H43" s="93"/>
    </row>
    <row r="44" spans="1:8" x14ac:dyDescent="0.2">
      <c r="A44" s="109"/>
      <c r="B44" s="79"/>
      <c r="C44" s="93"/>
      <c r="D44" s="93"/>
      <c r="E44" s="93"/>
      <c r="F44" s="77"/>
      <c r="G44" s="93"/>
      <c r="H44" s="133"/>
    </row>
    <row r="45" spans="1:8" x14ac:dyDescent="0.2">
      <c r="A45" s="109"/>
      <c r="B45" s="79"/>
      <c r="C45" s="93"/>
      <c r="D45" s="93"/>
      <c r="E45" s="93"/>
      <c r="F45" s="77"/>
      <c r="G45" s="93"/>
      <c r="H45" s="133"/>
    </row>
    <row r="46" spans="1:8" x14ac:dyDescent="0.2">
      <c r="A46" s="109"/>
      <c r="B46" s="73"/>
      <c r="C46" s="111"/>
      <c r="D46" s="121"/>
      <c r="E46" s="122"/>
      <c r="F46" s="123"/>
      <c r="G46" s="122"/>
      <c r="H46" s="89"/>
    </row>
    <row r="47" spans="1:8" x14ac:dyDescent="0.2">
      <c r="A47" s="78"/>
      <c r="B47" s="79"/>
      <c r="C47" s="93"/>
      <c r="D47" s="93"/>
      <c r="E47" s="93"/>
      <c r="F47" s="77"/>
      <c r="G47" s="93"/>
      <c r="H47" s="93"/>
    </row>
  </sheetData>
  <mergeCells count="11">
    <mergeCell ref="B16:D16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1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4EB36-6647-42CA-A413-2928045248D4}">
  <sheetPr>
    <tabColor theme="1" tint="0.499984740745262"/>
    <pageSetUpPr fitToPage="1"/>
  </sheetPr>
  <dimension ref="A1:H56"/>
  <sheetViews>
    <sheetView zoomScaleNormal="100" workbookViewId="0">
      <selection activeCell="H56" sqref="H56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s="138" customFormat="1" ht="18" x14ac:dyDescent="0.25">
      <c r="A1" s="238" t="s">
        <v>482</v>
      </c>
      <c r="B1" s="236" t="s">
        <v>51</v>
      </c>
      <c r="C1" s="117"/>
      <c r="D1" s="117"/>
      <c r="E1" s="117"/>
      <c r="F1" s="117"/>
      <c r="G1" s="117"/>
      <c r="H1" s="117"/>
    </row>
    <row r="3" spans="1:8" x14ac:dyDescent="0.2">
      <c r="A3" s="119">
        <v>3.3</v>
      </c>
      <c r="B3" s="113" t="s">
        <v>53</v>
      </c>
      <c r="C3" s="144"/>
      <c r="D3" s="116"/>
      <c r="E3" s="116"/>
      <c r="F3" s="117"/>
      <c r="G3" s="116"/>
      <c r="H3" s="116"/>
    </row>
    <row r="4" spans="1:8" x14ac:dyDescent="0.2">
      <c r="A4" s="127"/>
      <c r="C4" s="128"/>
      <c r="D4" s="81"/>
      <c r="E4" s="81"/>
      <c r="F4" s="96"/>
      <c r="G4" s="81"/>
      <c r="H4" s="81"/>
    </row>
    <row r="5" spans="1:8" x14ac:dyDescent="0.2">
      <c r="A5" s="271"/>
      <c r="B5" s="141"/>
      <c r="C5" s="141"/>
      <c r="D5" s="264"/>
      <c r="E5" s="147" t="s">
        <v>733</v>
      </c>
      <c r="F5" s="147" t="s">
        <v>734</v>
      </c>
      <c r="G5" s="147" t="s">
        <v>826</v>
      </c>
      <c r="H5" s="147"/>
    </row>
    <row r="6" spans="1:8" x14ac:dyDescent="0.2">
      <c r="A6" s="86" t="s">
        <v>459</v>
      </c>
      <c r="B6" s="389"/>
      <c r="C6" s="389"/>
      <c r="D6" s="389"/>
      <c r="E6" s="228">
        <v>79889</v>
      </c>
      <c r="F6" s="228">
        <v>74895</v>
      </c>
      <c r="G6" s="228">
        <v>62131</v>
      </c>
      <c r="H6" s="228">
        <v>0</v>
      </c>
    </row>
    <row r="7" spans="1:8" x14ac:dyDescent="0.2">
      <c r="A7" s="86">
        <v>1</v>
      </c>
      <c r="B7" s="390"/>
      <c r="C7" s="390"/>
      <c r="D7" s="390"/>
      <c r="E7" s="139"/>
      <c r="F7" s="139"/>
      <c r="G7" s="139"/>
      <c r="H7" s="139"/>
    </row>
    <row r="8" spans="1:8" x14ac:dyDescent="0.2">
      <c r="A8" s="86">
        <v>2</v>
      </c>
      <c r="B8" s="390"/>
      <c r="C8" s="390"/>
      <c r="D8" s="390"/>
      <c r="E8" s="139"/>
      <c r="F8" s="139"/>
      <c r="G8" s="127"/>
      <c r="H8" s="127"/>
    </row>
    <row r="9" spans="1:8" x14ac:dyDescent="0.2">
      <c r="A9" s="86">
        <v>3</v>
      </c>
      <c r="B9" s="390" t="s">
        <v>833</v>
      </c>
      <c r="C9" s="390"/>
      <c r="D9" s="390"/>
      <c r="E9" s="139"/>
      <c r="F9" s="139"/>
      <c r="G9" s="139">
        <f>62131*0.015</f>
        <v>931.96499999999992</v>
      </c>
      <c r="H9" s="139"/>
    </row>
    <row r="10" spans="1:8" x14ac:dyDescent="0.2">
      <c r="A10" s="86">
        <v>4</v>
      </c>
      <c r="B10" s="390"/>
      <c r="C10" s="390"/>
      <c r="D10" s="390"/>
      <c r="E10" s="139"/>
      <c r="F10" s="139"/>
      <c r="G10" s="139"/>
      <c r="H10" s="139"/>
    </row>
    <row r="11" spans="1:8" x14ac:dyDescent="0.2">
      <c r="A11" s="86">
        <v>5</v>
      </c>
      <c r="B11" s="390"/>
      <c r="C11" s="390"/>
      <c r="D11" s="390"/>
      <c r="E11" s="127"/>
      <c r="F11" s="127"/>
      <c r="G11" s="127"/>
      <c r="H11" s="127"/>
    </row>
    <row r="12" spans="1:8" x14ac:dyDescent="0.2">
      <c r="A12" s="86">
        <v>6</v>
      </c>
      <c r="B12" s="390"/>
      <c r="C12" s="390"/>
      <c r="D12" s="390"/>
      <c r="E12" s="127"/>
      <c r="F12" s="272"/>
      <c r="G12" s="272"/>
      <c r="H12" s="272"/>
    </row>
    <row r="13" spans="1:8" x14ac:dyDescent="0.2">
      <c r="A13" s="86">
        <v>7</v>
      </c>
      <c r="B13" s="390"/>
      <c r="C13" s="390"/>
      <c r="D13" s="390"/>
      <c r="E13" s="272"/>
      <c r="F13" s="127"/>
      <c r="G13" s="319"/>
      <c r="H13" s="319"/>
    </row>
    <row r="14" spans="1:8" x14ac:dyDescent="0.2">
      <c r="A14" s="86">
        <v>8</v>
      </c>
      <c r="B14" s="390"/>
      <c r="C14" s="390"/>
      <c r="D14" s="390"/>
      <c r="E14" s="127"/>
      <c r="F14" s="127"/>
      <c r="G14" s="127"/>
      <c r="H14" s="127"/>
    </row>
    <row r="15" spans="1:8" x14ac:dyDescent="0.2">
      <c r="A15" s="86">
        <v>9</v>
      </c>
      <c r="B15" s="390"/>
      <c r="C15" s="390"/>
      <c r="D15" s="390"/>
      <c r="E15" s="139"/>
      <c r="F15" s="139"/>
      <c r="G15" s="319"/>
      <c r="H15" s="319"/>
    </row>
    <row r="16" spans="1:8" x14ac:dyDescent="0.2">
      <c r="A16" s="149">
        <v>10</v>
      </c>
      <c r="B16" s="391"/>
      <c r="C16" s="391"/>
      <c r="D16" s="391"/>
      <c r="E16" s="147"/>
      <c r="F16" s="147"/>
      <c r="G16" s="147"/>
      <c r="H16" s="147"/>
    </row>
    <row r="17" spans="1:8" x14ac:dyDescent="0.2">
      <c r="A17" s="110"/>
      <c r="D17" s="265" t="s">
        <v>23</v>
      </c>
      <c r="E17" s="145">
        <f>SUM(E6:E16)</f>
        <v>79889</v>
      </c>
      <c r="F17" s="145">
        <f t="shared" ref="F17:H17" si="0">SUM(F6:F16)</f>
        <v>74895</v>
      </c>
      <c r="G17" s="145">
        <f t="shared" si="0"/>
        <v>63062.964999999997</v>
      </c>
      <c r="H17" s="145">
        <f t="shared" si="0"/>
        <v>0</v>
      </c>
    </row>
    <row r="18" spans="1:8" x14ac:dyDescent="0.2">
      <c r="A18" s="127"/>
      <c r="C18" s="128"/>
      <c r="D18" s="81"/>
      <c r="E18" s="81"/>
      <c r="F18" s="96"/>
      <c r="G18" s="81"/>
      <c r="H18" s="81"/>
    </row>
    <row r="19" spans="1:8" x14ac:dyDescent="0.2">
      <c r="A19" s="119">
        <v>3.32</v>
      </c>
      <c r="B19" s="113" t="s">
        <v>55</v>
      </c>
      <c r="C19" s="144"/>
      <c r="D19" s="116"/>
      <c r="E19" s="116"/>
      <c r="F19" s="117"/>
      <c r="G19" s="116"/>
      <c r="H19" s="116"/>
    </row>
    <row r="21" spans="1:8" x14ac:dyDescent="0.2">
      <c r="A21" s="271"/>
      <c r="B21" s="141"/>
      <c r="C21" s="141"/>
      <c r="D21" s="264"/>
      <c r="E21" s="147" t="s">
        <v>735</v>
      </c>
      <c r="F21" s="147" t="s">
        <v>736</v>
      </c>
      <c r="G21" s="147" t="s">
        <v>737</v>
      </c>
      <c r="H21" s="147"/>
    </row>
    <row r="22" spans="1:8" x14ac:dyDescent="0.2">
      <c r="A22" s="86" t="s">
        <v>459</v>
      </c>
      <c r="B22" s="389"/>
      <c r="C22" s="389"/>
      <c r="D22" s="389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90" t="s">
        <v>818</v>
      </c>
      <c r="C23" s="390"/>
      <c r="D23" s="390"/>
      <c r="E23" s="139">
        <v>19783</v>
      </c>
      <c r="F23" s="139">
        <v>23240.25</v>
      </c>
      <c r="G23" s="139"/>
      <c r="H23" s="139"/>
    </row>
    <row r="24" spans="1:8" x14ac:dyDescent="0.2">
      <c r="A24" s="86">
        <v>2</v>
      </c>
      <c r="B24" s="390" t="s">
        <v>810</v>
      </c>
      <c r="C24" s="390"/>
      <c r="D24" s="390"/>
      <c r="E24" s="139">
        <v>8263</v>
      </c>
      <c r="F24" s="139">
        <v>9808.75</v>
      </c>
      <c r="G24" s="127"/>
      <c r="H24" s="127"/>
    </row>
    <row r="25" spans="1:8" x14ac:dyDescent="0.2">
      <c r="A25" s="86">
        <v>3</v>
      </c>
      <c r="B25" s="390"/>
      <c r="C25" s="390"/>
      <c r="D25" s="390"/>
      <c r="E25" s="139"/>
      <c r="F25" s="139"/>
      <c r="G25" s="139"/>
      <c r="H25" s="139"/>
    </row>
    <row r="26" spans="1:8" x14ac:dyDescent="0.2">
      <c r="A26" s="86">
        <v>4</v>
      </c>
      <c r="B26" s="390"/>
      <c r="C26" s="390"/>
      <c r="D26" s="390"/>
      <c r="E26" s="139"/>
      <c r="F26" s="139"/>
      <c r="G26" s="139"/>
      <c r="H26" s="139"/>
    </row>
    <row r="27" spans="1:8" x14ac:dyDescent="0.2">
      <c r="A27" s="86">
        <v>5</v>
      </c>
      <c r="B27" s="390"/>
      <c r="C27" s="390"/>
      <c r="D27" s="390"/>
      <c r="E27" s="127"/>
      <c r="F27" s="127"/>
      <c r="G27" s="127"/>
      <c r="H27" s="127"/>
    </row>
    <row r="28" spans="1:8" x14ac:dyDescent="0.2">
      <c r="A28" s="86">
        <v>6</v>
      </c>
      <c r="B28" s="390"/>
      <c r="C28" s="390"/>
      <c r="D28" s="390"/>
      <c r="E28" s="127"/>
      <c r="F28" s="272"/>
      <c r="G28" s="272"/>
      <c r="H28" s="272"/>
    </row>
    <row r="29" spans="1:8" x14ac:dyDescent="0.2">
      <c r="A29" s="86">
        <v>7</v>
      </c>
      <c r="B29" s="390"/>
      <c r="C29" s="390"/>
      <c r="D29" s="390"/>
      <c r="E29" s="272"/>
      <c r="F29" s="127"/>
      <c r="G29" s="319"/>
      <c r="H29" s="319"/>
    </row>
    <row r="30" spans="1:8" x14ac:dyDescent="0.2">
      <c r="A30" s="86">
        <v>8</v>
      </c>
      <c r="B30" s="390"/>
      <c r="C30" s="390"/>
      <c r="D30" s="390"/>
      <c r="E30" s="127"/>
      <c r="F30" s="127"/>
      <c r="G30" s="127"/>
      <c r="H30" s="127"/>
    </row>
    <row r="31" spans="1:8" x14ac:dyDescent="0.2">
      <c r="A31" s="86">
        <v>9</v>
      </c>
      <c r="B31" s="390"/>
      <c r="C31" s="390"/>
      <c r="D31" s="390"/>
      <c r="E31" s="139"/>
      <c r="F31" s="139"/>
      <c r="G31" s="319"/>
      <c r="H31" s="319"/>
    </row>
    <row r="32" spans="1:8" x14ac:dyDescent="0.2">
      <c r="A32" s="149">
        <v>10</v>
      </c>
      <c r="B32" s="391"/>
      <c r="C32" s="391"/>
      <c r="D32" s="391"/>
      <c r="E32" s="147"/>
      <c r="F32" s="147"/>
      <c r="G32" s="147"/>
      <c r="H32" s="147"/>
    </row>
    <row r="33" spans="1:8" x14ac:dyDescent="0.2">
      <c r="A33" s="110"/>
      <c r="D33" s="265" t="s">
        <v>23</v>
      </c>
      <c r="E33" s="145">
        <f>SUM(E22:E32)</f>
        <v>28046</v>
      </c>
      <c r="F33" s="145">
        <f t="shared" ref="F33:H33" si="1">SUM(F22:F32)</f>
        <v>33049</v>
      </c>
      <c r="G33" s="145">
        <f t="shared" si="1"/>
        <v>0</v>
      </c>
      <c r="H33" s="145">
        <f t="shared" si="1"/>
        <v>0</v>
      </c>
    </row>
    <row r="34" spans="1:8" x14ac:dyDescent="0.2">
      <c r="A34" s="110"/>
      <c r="D34" s="265"/>
      <c r="E34" s="145"/>
      <c r="F34" s="145"/>
      <c r="G34" s="145"/>
      <c r="H34" s="145"/>
    </row>
    <row r="35" spans="1:8" x14ac:dyDescent="0.2">
      <c r="A35" s="266" t="s">
        <v>575</v>
      </c>
      <c r="B35" s="79"/>
      <c r="C35" s="120"/>
      <c r="D35" s="93"/>
      <c r="E35" s="93"/>
      <c r="F35" s="77"/>
      <c r="G35" s="93"/>
      <c r="H35" s="93"/>
    </row>
    <row r="36" spans="1:8" x14ac:dyDescent="0.2">
      <c r="A36" s="73" t="s">
        <v>506</v>
      </c>
      <c r="C36" s="73">
        <v>2790</v>
      </c>
      <c r="D36" s="73" t="s">
        <v>210</v>
      </c>
    </row>
    <row r="37" spans="1:8" x14ac:dyDescent="0.2">
      <c r="A37" s="141" t="s">
        <v>223</v>
      </c>
      <c r="B37" s="141"/>
      <c r="C37" s="141">
        <v>1034</v>
      </c>
      <c r="D37" s="141" t="s">
        <v>210</v>
      </c>
    </row>
    <row r="38" spans="1:8" x14ac:dyDescent="0.2">
      <c r="C38" s="73">
        <f>SUM(C36:C37)</f>
        <v>3824</v>
      </c>
      <c r="D38" s="73" t="s">
        <v>210</v>
      </c>
    </row>
    <row r="40" spans="1:8" x14ac:dyDescent="0.2">
      <c r="A40" s="142" t="s">
        <v>16</v>
      </c>
      <c r="H40" s="84"/>
    </row>
    <row r="41" spans="1:8" x14ac:dyDescent="0.2">
      <c r="A41" s="73" t="s">
        <v>211</v>
      </c>
      <c r="E41" s="73">
        <v>3824</v>
      </c>
      <c r="F41" s="84">
        <v>7.4999999999999997E-2</v>
      </c>
      <c r="G41" s="73" t="s">
        <v>212</v>
      </c>
      <c r="H41" s="84">
        <f t="shared" ref="H41:H55" si="2">E41*F41</f>
        <v>286.8</v>
      </c>
    </row>
    <row r="42" spans="1:8" x14ac:dyDescent="0.2">
      <c r="A42" s="73" t="s">
        <v>213</v>
      </c>
      <c r="E42" s="73">
        <f>(2790*0.33*1.25)/18</f>
        <v>63.9375</v>
      </c>
      <c r="F42" s="84">
        <v>22</v>
      </c>
      <c r="G42" s="73" t="s">
        <v>214</v>
      </c>
      <c r="H42" s="84">
        <f t="shared" si="2"/>
        <v>1406.625</v>
      </c>
    </row>
    <row r="43" spans="1:8" x14ac:dyDescent="0.2">
      <c r="A43" s="73" t="s">
        <v>507</v>
      </c>
      <c r="E43" s="73">
        <f>(1034*0.33*1.25)/18</f>
        <v>23.695833333333336</v>
      </c>
      <c r="F43" s="84">
        <v>22</v>
      </c>
      <c r="G43" s="73" t="s">
        <v>214</v>
      </c>
      <c r="H43" s="84">
        <f t="shared" si="2"/>
        <v>521.30833333333339</v>
      </c>
    </row>
    <row r="44" spans="1:8" x14ac:dyDescent="0.2">
      <c r="A44" s="73" t="s">
        <v>215</v>
      </c>
      <c r="E44" s="73">
        <v>0</v>
      </c>
      <c r="F44" s="84">
        <v>131.85</v>
      </c>
      <c r="G44" s="73" t="s">
        <v>216</v>
      </c>
      <c r="H44" s="84">
        <f t="shared" si="2"/>
        <v>0</v>
      </c>
    </row>
    <row r="45" spans="1:8" x14ac:dyDescent="0.2">
      <c r="A45" s="73" t="s">
        <v>217</v>
      </c>
      <c r="D45" s="73" t="s">
        <v>218</v>
      </c>
      <c r="E45" s="73">
        <f>(181+266)/50</f>
        <v>8.94</v>
      </c>
      <c r="F45" s="84">
        <v>125</v>
      </c>
      <c r="G45" s="73" t="s">
        <v>195</v>
      </c>
      <c r="H45" s="84">
        <f t="shared" si="2"/>
        <v>1117.5</v>
      </c>
    </row>
    <row r="46" spans="1:8" x14ac:dyDescent="0.2">
      <c r="F46" s="84"/>
      <c r="H46" s="84"/>
    </row>
    <row r="47" spans="1:8" x14ac:dyDescent="0.2">
      <c r="A47" s="142" t="s">
        <v>219</v>
      </c>
      <c r="F47" s="84"/>
      <c r="H47" s="84"/>
    </row>
    <row r="48" spans="1:8" x14ac:dyDescent="0.2">
      <c r="A48" s="73" t="s">
        <v>506</v>
      </c>
      <c r="E48" s="73">
        <v>2790</v>
      </c>
      <c r="F48" s="84">
        <v>6.75</v>
      </c>
      <c r="G48" s="73" t="s">
        <v>212</v>
      </c>
      <c r="H48" s="84">
        <f t="shared" si="2"/>
        <v>18832.5</v>
      </c>
    </row>
    <row r="49" spans="1:8" x14ac:dyDescent="0.2">
      <c r="A49" s="73" t="s">
        <v>220</v>
      </c>
      <c r="E49" s="73">
        <v>3824</v>
      </c>
      <c r="F49" s="84">
        <v>0.35</v>
      </c>
      <c r="G49" s="73" t="s">
        <v>212</v>
      </c>
      <c r="H49" s="84">
        <f t="shared" si="2"/>
        <v>1338.3999999999999</v>
      </c>
    </row>
    <row r="50" spans="1:8" x14ac:dyDescent="0.2">
      <c r="A50" s="73" t="s">
        <v>221</v>
      </c>
      <c r="E50" s="73">
        <v>0</v>
      </c>
      <c r="F50" s="84">
        <v>10</v>
      </c>
      <c r="G50" s="73" t="s">
        <v>222</v>
      </c>
      <c r="H50" s="84">
        <f t="shared" si="2"/>
        <v>0</v>
      </c>
    </row>
    <row r="51" spans="1:8" x14ac:dyDescent="0.2">
      <c r="A51" s="73" t="s">
        <v>223</v>
      </c>
      <c r="E51" s="73">
        <v>1034</v>
      </c>
      <c r="F51" s="84">
        <v>6.75</v>
      </c>
      <c r="G51" s="73" t="s">
        <v>212</v>
      </c>
      <c r="H51" s="84">
        <f t="shared" si="2"/>
        <v>6979.5</v>
      </c>
    </row>
    <row r="52" spans="1:8" x14ac:dyDescent="0.2">
      <c r="A52" s="73" t="s">
        <v>224</v>
      </c>
      <c r="E52" s="73">
        <v>3824</v>
      </c>
      <c r="F52" s="84">
        <v>0.05</v>
      </c>
      <c r="G52" s="73" t="s">
        <v>212</v>
      </c>
      <c r="H52" s="84">
        <f t="shared" si="2"/>
        <v>191.20000000000002</v>
      </c>
    </row>
    <row r="53" spans="1:8" x14ac:dyDescent="0.2">
      <c r="A53" s="73" t="s">
        <v>225</v>
      </c>
      <c r="E53" s="73">
        <v>3850</v>
      </c>
      <c r="F53" s="84">
        <v>0.25</v>
      </c>
      <c r="G53" s="73" t="s">
        <v>212</v>
      </c>
      <c r="H53" s="84">
        <f t="shared" si="2"/>
        <v>962.5</v>
      </c>
    </row>
    <row r="54" spans="1:8" x14ac:dyDescent="0.2">
      <c r="A54" s="73" t="s">
        <v>226</v>
      </c>
      <c r="E54" s="73">
        <v>1</v>
      </c>
      <c r="F54" s="84">
        <v>1700</v>
      </c>
      <c r="G54" s="73" t="s">
        <v>195</v>
      </c>
      <c r="H54" s="84">
        <f t="shared" si="2"/>
        <v>1700</v>
      </c>
    </row>
    <row r="55" spans="1:8" x14ac:dyDescent="0.2">
      <c r="A55" s="141" t="s">
        <v>227</v>
      </c>
      <c r="B55" s="141"/>
      <c r="C55" s="141"/>
      <c r="D55" s="141"/>
      <c r="E55" s="141">
        <v>3824</v>
      </c>
      <c r="F55" s="152">
        <v>0.12</v>
      </c>
      <c r="G55" s="141" t="s">
        <v>212</v>
      </c>
      <c r="H55" s="152">
        <f t="shared" si="2"/>
        <v>458.88</v>
      </c>
    </row>
    <row r="56" spans="1:8" x14ac:dyDescent="0.2">
      <c r="A56" s="103"/>
      <c r="G56" s="103" t="s">
        <v>23</v>
      </c>
      <c r="H56" s="101">
        <f>SUM(H41:H55)</f>
        <v>33795.213333333333</v>
      </c>
    </row>
  </sheetData>
  <mergeCells count="22">
    <mergeCell ref="B6:D6"/>
    <mergeCell ref="B7:D7"/>
    <mergeCell ref="B8:D8"/>
    <mergeCell ref="B32:D32"/>
    <mergeCell ref="B14:D14"/>
    <mergeCell ref="B15:D15"/>
    <mergeCell ref="B16:D16"/>
    <mergeCell ref="B9:D9"/>
    <mergeCell ref="B10:D10"/>
    <mergeCell ref="B11:D11"/>
    <mergeCell ref="B12:D12"/>
    <mergeCell ref="B13:D13"/>
    <mergeCell ref="B27:D27"/>
    <mergeCell ref="B28:D28"/>
    <mergeCell ref="B29:D29"/>
    <mergeCell ref="B30:D30"/>
    <mergeCell ref="B31:D31"/>
    <mergeCell ref="B22:D22"/>
    <mergeCell ref="B23:D23"/>
    <mergeCell ref="B24:D24"/>
    <mergeCell ref="B25:D25"/>
    <mergeCell ref="B26:D26"/>
  </mergeCells>
  <pageMargins left="0.25" right="0.25" top="0.75" bottom="0.75" header="0.3" footer="0.3"/>
  <pageSetup scale="81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01FE3-14FF-46D9-B25F-F287D1B22856}">
  <sheetPr>
    <tabColor theme="0" tint="-0.499984740745262"/>
    <pageSetUpPr fitToPage="1"/>
  </sheetPr>
  <dimension ref="A1:H127"/>
  <sheetViews>
    <sheetView topLeftCell="A90" zoomScaleNormal="100" workbookViewId="0">
      <selection activeCell="F74" sqref="F74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s="138" customFormat="1" ht="18" x14ac:dyDescent="0.25">
      <c r="A1" s="237" t="s">
        <v>483</v>
      </c>
      <c r="B1" s="236" t="s">
        <v>56</v>
      </c>
      <c r="C1" s="134"/>
      <c r="D1" s="117"/>
      <c r="E1" s="117"/>
      <c r="F1" s="117"/>
      <c r="G1" s="117"/>
      <c r="H1" s="117"/>
    </row>
    <row r="2" spans="1:8" ht="14.25" x14ac:dyDescent="0.2">
      <c r="A2" s="136"/>
      <c r="B2" s="137"/>
      <c r="C2" s="74"/>
      <c r="D2" s="75"/>
      <c r="E2" s="74"/>
      <c r="F2" s="74"/>
      <c r="G2" s="74"/>
      <c r="H2" s="74"/>
    </row>
    <row r="3" spans="1:8" ht="15" customHeight="1" x14ac:dyDescent="0.2">
      <c r="A3" s="119">
        <v>4.21</v>
      </c>
      <c r="B3" s="113" t="s">
        <v>515</v>
      </c>
      <c r="C3" s="114"/>
      <c r="D3" s="156"/>
      <c r="E3" s="116"/>
      <c r="F3" s="116"/>
      <c r="G3" s="117"/>
      <c r="H3" s="116"/>
    </row>
    <row r="4" spans="1:8" ht="15" customHeight="1" x14ac:dyDescent="0.2">
      <c r="A4" s="124"/>
    </row>
    <row r="5" spans="1:8" ht="15" customHeight="1" x14ac:dyDescent="0.2">
      <c r="A5" s="271"/>
      <c r="B5" s="141"/>
      <c r="C5" s="141"/>
      <c r="D5" s="264"/>
      <c r="E5" s="147" t="s">
        <v>458</v>
      </c>
      <c r="F5" s="147" t="s">
        <v>458</v>
      </c>
      <c r="G5" s="147" t="s">
        <v>458</v>
      </c>
      <c r="H5" s="147" t="s">
        <v>458</v>
      </c>
    </row>
    <row r="6" spans="1:8" ht="15" customHeight="1" x14ac:dyDescent="0.2">
      <c r="A6" s="86" t="s">
        <v>459</v>
      </c>
      <c r="B6" s="389"/>
      <c r="C6" s="389"/>
      <c r="D6" s="389"/>
      <c r="E6" s="228">
        <v>0</v>
      </c>
      <c r="F6" s="228">
        <v>0</v>
      </c>
      <c r="G6" s="228">
        <v>0</v>
      </c>
      <c r="H6" s="228">
        <v>0</v>
      </c>
    </row>
    <row r="7" spans="1:8" ht="15" customHeight="1" x14ac:dyDescent="0.2">
      <c r="A7" s="86">
        <v>1</v>
      </c>
      <c r="B7" s="390"/>
      <c r="C7" s="390"/>
      <c r="D7" s="390"/>
      <c r="E7" s="139"/>
      <c r="F7" s="139"/>
      <c r="G7" s="139"/>
      <c r="H7" s="139"/>
    </row>
    <row r="8" spans="1:8" ht="15" customHeight="1" x14ac:dyDescent="0.2">
      <c r="A8" s="86">
        <v>2</v>
      </c>
      <c r="B8" s="390"/>
      <c r="C8" s="390"/>
      <c r="D8" s="390"/>
      <c r="E8" s="139"/>
      <c r="F8" s="139"/>
      <c r="G8" s="127"/>
      <c r="H8" s="127"/>
    </row>
    <row r="9" spans="1:8" ht="15" customHeight="1" x14ac:dyDescent="0.2">
      <c r="A9" s="86">
        <v>3</v>
      </c>
      <c r="B9" s="390"/>
      <c r="C9" s="390"/>
      <c r="D9" s="390"/>
      <c r="E9" s="139"/>
      <c r="F9" s="139"/>
      <c r="G9" s="139"/>
      <c r="H9" s="139"/>
    </row>
    <row r="10" spans="1:8" ht="15" customHeight="1" x14ac:dyDescent="0.2">
      <c r="A10" s="86">
        <v>4</v>
      </c>
      <c r="B10" s="390"/>
      <c r="C10" s="390"/>
      <c r="D10" s="390"/>
      <c r="E10" s="139"/>
      <c r="F10" s="139"/>
      <c r="G10" s="139"/>
      <c r="H10" s="139"/>
    </row>
    <row r="11" spans="1:8" ht="15" customHeight="1" x14ac:dyDescent="0.2">
      <c r="A11" s="86">
        <v>5</v>
      </c>
      <c r="B11" s="390"/>
      <c r="C11" s="390"/>
      <c r="D11" s="390"/>
      <c r="E11" s="127"/>
      <c r="F11" s="127"/>
      <c r="G11" s="127"/>
      <c r="H11" s="127"/>
    </row>
    <row r="12" spans="1:8" ht="15" customHeight="1" x14ac:dyDescent="0.2">
      <c r="A12" s="86">
        <v>6</v>
      </c>
      <c r="B12" s="390"/>
      <c r="C12" s="390"/>
      <c r="D12" s="390"/>
      <c r="E12" s="127"/>
      <c r="F12" s="272"/>
      <c r="G12" s="272"/>
      <c r="H12" s="272"/>
    </row>
    <row r="13" spans="1:8" ht="15" customHeight="1" x14ac:dyDescent="0.2">
      <c r="A13" s="86">
        <v>7</v>
      </c>
      <c r="B13" s="390"/>
      <c r="C13" s="390"/>
      <c r="D13" s="390"/>
      <c r="E13" s="272"/>
      <c r="F13" s="127"/>
      <c r="G13" s="319"/>
      <c r="H13" s="319"/>
    </row>
    <row r="14" spans="1:8" ht="15" customHeight="1" x14ac:dyDescent="0.2">
      <c r="A14" s="86">
        <v>8</v>
      </c>
      <c r="B14" s="390"/>
      <c r="C14" s="390"/>
      <c r="D14" s="390"/>
      <c r="E14" s="127"/>
      <c r="F14" s="127"/>
      <c r="G14" s="127"/>
      <c r="H14" s="127"/>
    </row>
    <row r="15" spans="1:8" ht="15" customHeight="1" x14ac:dyDescent="0.2">
      <c r="A15" s="86">
        <v>9</v>
      </c>
      <c r="B15" s="390"/>
      <c r="C15" s="390"/>
      <c r="D15" s="390"/>
      <c r="E15" s="139"/>
      <c r="F15" s="139"/>
      <c r="G15" s="319"/>
      <c r="H15" s="319"/>
    </row>
    <row r="16" spans="1:8" x14ac:dyDescent="0.2">
      <c r="A16" s="149">
        <v>10</v>
      </c>
      <c r="B16" s="391"/>
      <c r="C16" s="391"/>
      <c r="D16" s="391"/>
      <c r="E16" s="147"/>
      <c r="F16" s="147"/>
      <c r="G16" s="147"/>
      <c r="H16" s="147"/>
    </row>
    <row r="17" spans="1:8" x14ac:dyDescent="0.2">
      <c r="A17" s="110"/>
      <c r="D17" s="265" t="s">
        <v>23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x14ac:dyDescent="0.2">
      <c r="A19" s="266" t="s">
        <v>575</v>
      </c>
    </row>
    <row r="20" spans="1:8" ht="15" customHeight="1" x14ac:dyDescent="0.2">
      <c r="A20" s="73" t="s">
        <v>508</v>
      </c>
      <c r="C20" s="73">
        <v>0</v>
      </c>
      <c r="D20" s="127" t="s">
        <v>212</v>
      </c>
      <c r="E20" s="127">
        <v>7</v>
      </c>
      <c r="F20" s="146">
        <f>C20*E20</f>
        <v>0</v>
      </c>
      <c r="G20" s="73" t="s">
        <v>229</v>
      </c>
    </row>
    <row r="21" spans="1:8" ht="15" customHeight="1" x14ac:dyDescent="0.2">
      <c r="A21" s="141" t="s">
        <v>509</v>
      </c>
      <c r="B21" s="141"/>
      <c r="C21" s="141">
        <v>0</v>
      </c>
      <c r="D21" s="147" t="s">
        <v>222</v>
      </c>
      <c r="E21" s="147">
        <v>3.5</v>
      </c>
      <c r="F21" s="148">
        <f>C21*E21</f>
        <v>0</v>
      </c>
      <c r="G21" s="141" t="s">
        <v>229</v>
      </c>
    </row>
    <row r="22" spans="1:8" ht="15" customHeight="1" x14ac:dyDescent="0.2">
      <c r="A22" s="73" t="s">
        <v>510</v>
      </c>
      <c r="E22" s="86" t="s">
        <v>230</v>
      </c>
      <c r="F22" s="120">
        <f>SUM(F20:F21)</f>
        <v>0</v>
      </c>
      <c r="G22" s="73" t="s">
        <v>229</v>
      </c>
    </row>
    <row r="23" spans="1:8" ht="15" customHeight="1" x14ac:dyDescent="0.2">
      <c r="E23" s="149" t="s">
        <v>511</v>
      </c>
      <c r="F23" s="150">
        <f>F22*0.12</f>
        <v>0</v>
      </c>
      <c r="G23" s="141" t="s">
        <v>229</v>
      </c>
    </row>
    <row r="24" spans="1:8" ht="15" customHeight="1" x14ac:dyDescent="0.2">
      <c r="A24" s="107"/>
      <c r="E24" s="195" t="s">
        <v>23</v>
      </c>
      <c r="F24" s="263">
        <f>SUM(F22:F23)</f>
        <v>0</v>
      </c>
      <c r="G24" s="79" t="s">
        <v>229</v>
      </c>
    </row>
    <row r="25" spans="1:8" ht="15" customHeight="1" x14ac:dyDescent="0.2">
      <c r="A25" s="107"/>
      <c r="E25" s="195"/>
      <c r="F25" s="263"/>
      <c r="G25" s="79"/>
    </row>
    <row r="26" spans="1:8" ht="15" customHeight="1" x14ac:dyDescent="0.2">
      <c r="A26" s="91" t="s">
        <v>555</v>
      </c>
      <c r="E26" s="141" t="s">
        <v>231</v>
      </c>
      <c r="F26" s="141">
        <v>525</v>
      </c>
      <c r="G26" s="141" t="s">
        <v>232</v>
      </c>
    </row>
    <row r="27" spans="1:8" ht="15" customHeight="1" x14ac:dyDescent="0.2">
      <c r="E27" s="195" t="s">
        <v>23</v>
      </c>
      <c r="F27" s="263">
        <f>F24/F26</f>
        <v>0</v>
      </c>
      <c r="G27" s="79" t="s">
        <v>233</v>
      </c>
    </row>
    <row r="28" spans="1:8" ht="15" customHeight="1" x14ac:dyDescent="0.2">
      <c r="B28" s="86"/>
      <c r="C28" s="86"/>
    </row>
    <row r="29" spans="1:8" ht="15" customHeight="1" x14ac:dyDescent="0.2">
      <c r="A29" s="142" t="s">
        <v>547</v>
      </c>
      <c r="B29" s="86"/>
      <c r="C29" s="86"/>
    </row>
    <row r="30" spans="1:8" ht="15" customHeight="1" x14ac:dyDescent="0.2">
      <c r="A30" s="91" t="s">
        <v>548</v>
      </c>
    </row>
    <row r="31" spans="1:8" ht="15" customHeight="1" x14ac:dyDescent="0.2">
      <c r="A31" s="91" t="s">
        <v>234</v>
      </c>
    </row>
    <row r="33" spans="1:7" ht="15" customHeight="1" x14ac:dyDescent="0.2">
      <c r="A33" s="267" t="s">
        <v>16</v>
      </c>
    </row>
    <row r="34" spans="1:7" ht="15" customHeight="1" x14ac:dyDescent="0.2">
      <c r="A34" s="108" t="s">
        <v>549</v>
      </c>
      <c r="E34" s="73">
        <v>0</v>
      </c>
      <c r="F34" s="151">
        <v>0.95</v>
      </c>
      <c r="G34" s="84">
        <f t="shared" ref="G34:G48" si="1">E34*F34</f>
        <v>0</v>
      </c>
    </row>
    <row r="35" spans="1:7" ht="15" customHeight="1" x14ac:dyDescent="0.2">
      <c r="A35" s="108" t="s">
        <v>235</v>
      </c>
      <c r="E35" s="73">
        <v>0</v>
      </c>
      <c r="F35" s="84">
        <v>1.5</v>
      </c>
      <c r="G35" s="84">
        <f t="shared" si="1"/>
        <v>0</v>
      </c>
    </row>
    <row r="36" spans="1:7" ht="15" customHeight="1" x14ac:dyDescent="0.2">
      <c r="A36" s="108" t="s">
        <v>553</v>
      </c>
      <c r="E36" s="73">
        <v>0</v>
      </c>
      <c r="F36" s="84">
        <v>14.45</v>
      </c>
      <c r="G36" s="84">
        <f t="shared" si="1"/>
        <v>0</v>
      </c>
    </row>
    <row r="37" spans="1:7" ht="15" customHeight="1" x14ac:dyDescent="0.2">
      <c r="A37" s="108" t="s">
        <v>554</v>
      </c>
      <c r="E37" s="73">
        <v>0</v>
      </c>
      <c r="F37" s="84">
        <v>9.5</v>
      </c>
      <c r="G37" s="84">
        <f t="shared" si="1"/>
        <v>0</v>
      </c>
    </row>
    <row r="38" spans="1:7" ht="15" customHeight="1" x14ac:dyDescent="0.2">
      <c r="A38" s="108" t="s">
        <v>236</v>
      </c>
      <c r="C38" s="73" t="s">
        <v>237</v>
      </c>
      <c r="E38" s="73">
        <v>0</v>
      </c>
      <c r="F38" s="84">
        <v>11</v>
      </c>
      <c r="G38" s="84">
        <f t="shared" si="1"/>
        <v>0</v>
      </c>
    </row>
    <row r="39" spans="1:7" ht="15" customHeight="1" x14ac:dyDescent="0.2">
      <c r="A39" s="108" t="s">
        <v>238</v>
      </c>
      <c r="C39" s="73" t="s">
        <v>239</v>
      </c>
      <c r="E39" s="73">
        <v>0</v>
      </c>
      <c r="F39" s="84">
        <v>14</v>
      </c>
      <c r="G39" s="84">
        <f t="shared" si="1"/>
        <v>0</v>
      </c>
    </row>
    <row r="40" spans="1:7" ht="15" customHeight="1" x14ac:dyDescent="0.2">
      <c r="A40" s="108" t="s">
        <v>240</v>
      </c>
      <c r="C40" s="73" t="s">
        <v>241</v>
      </c>
      <c r="E40" s="73">
        <v>0</v>
      </c>
      <c r="F40" s="84">
        <v>15</v>
      </c>
      <c r="G40" s="84">
        <f t="shared" si="1"/>
        <v>0</v>
      </c>
    </row>
    <row r="41" spans="1:7" ht="15" customHeight="1" x14ac:dyDescent="0.2">
      <c r="A41" s="108" t="s">
        <v>243</v>
      </c>
      <c r="C41" s="73" t="s">
        <v>550</v>
      </c>
      <c r="E41" s="73">
        <v>0</v>
      </c>
      <c r="F41" s="84">
        <v>0.65</v>
      </c>
      <c r="G41" s="84">
        <f t="shared" si="1"/>
        <v>0</v>
      </c>
    </row>
    <row r="42" spans="1:7" ht="15" customHeight="1" x14ac:dyDescent="0.2">
      <c r="A42" s="108" t="s">
        <v>244</v>
      </c>
      <c r="C42" s="73" t="s">
        <v>552</v>
      </c>
      <c r="E42" s="73">
        <v>0</v>
      </c>
      <c r="F42" s="84">
        <v>90</v>
      </c>
      <c r="G42" s="84">
        <f t="shared" si="1"/>
        <v>0</v>
      </c>
    </row>
    <row r="43" spans="1:7" ht="15" customHeight="1" x14ac:dyDescent="0.2">
      <c r="A43" s="108" t="s">
        <v>245</v>
      </c>
      <c r="C43" s="73" t="s">
        <v>246</v>
      </c>
      <c r="E43" s="73">
        <v>0</v>
      </c>
      <c r="F43" s="84">
        <v>25</v>
      </c>
      <c r="G43" s="84">
        <f t="shared" si="1"/>
        <v>0</v>
      </c>
    </row>
    <row r="44" spans="1:7" ht="15" customHeight="1" x14ac:dyDescent="0.2">
      <c r="A44" s="108" t="s">
        <v>247</v>
      </c>
      <c r="C44" s="73" t="s">
        <v>551</v>
      </c>
      <c r="E44" s="73">
        <v>0</v>
      </c>
      <c r="F44" s="84">
        <v>0.35</v>
      </c>
      <c r="G44" s="84">
        <f t="shared" si="1"/>
        <v>0</v>
      </c>
    </row>
    <row r="45" spans="1:7" ht="15" customHeight="1" x14ac:dyDescent="0.2">
      <c r="A45" s="108" t="s">
        <v>248</v>
      </c>
      <c r="E45" s="73">
        <v>0</v>
      </c>
      <c r="F45" s="84">
        <v>2.4</v>
      </c>
      <c r="G45" s="84">
        <f t="shared" si="1"/>
        <v>0</v>
      </c>
    </row>
    <row r="46" spans="1:7" ht="15" customHeight="1" x14ac:dyDescent="0.2">
      <c r="A46" s="108" t="s">
        <v>249</v>
      </c>
      <c r="E46" s="73">
        <v>0</v>
      </c>
      <c r="F46" s="84">
        <v>200</v>
      </c>
      <c r="G46" s="84">
        <f t="shared" si="1"/>
        <v>0</v>
      </c>
    </row>
    <row r="47" spans="1:7" ht="15" customHeight="1" x14ac:dyDescent="0.2">
      <c r="A47" s="108" t="s">
        <v>242</v>
      </c>
      <c r="E47" s="73">
        <v>0</v>
      </c>
      <c r="F47" s="84">
        <v>28</v>
      </c>
      <c r="G47" s="84">
        <f>E47*F47</f>
        <v>0</v>
      </c>
    </row>
    <row r="48" spans="1:7" ht="15" customHeight="1" x14ac:dyDescent="0.2">
      <c r="A48" s="196" t="s">
        <v>250</v>
      </c>
      <c r="B48" s="141"/>
      <c r="C48" s="141"/>
      <c r="D48" s="141"/>
      <c r="E48" s="141">
        <v>0</v>
      </c>
      <c r="F48" s="152">
        <v>75</v>
      </c>
      <c r="G48" s="152">
        <f t="shared" si="1"/>
        <v>0</v>
      </c>
    </row>
    <row r="49" spans="1:8" ht="15" customHeight="1" x14ac:dyDescent="0.2">
      <c r="A49" s="127"/>
      <c r="B49" s="86"/>
      <c r="F49" s="86" t="s">
        <v>179</v>
      </c>
      <c r="G49" s="89">
        <f>SUM(G34:G48)</f>
        <v>0</v>
      </c>
    </row>
    <row r="50" spans="1:8" ht="15" customHeight="1" x14ac:dyDescent="0.2">
      <c r="A50" s="127"/>
      <c r="B50" s="86"/>
      <c r="F50" s="154" t="s">
        <v>251</v>
      </c>
      <c r="G50" s="155">
        <f>G49*0.07</f>
        <v>0</v>
      </c>
    </row>
    <row r="51" spans="1:8" ht="15" customHeight="1" x14ac:dyDescent="0.2">
      <c r="A51" s="127"/>
      <c r="B51" s="86"/>
      <c r="F51" s="195" t="s">
        <v>23</v>
      </c>
      <c r="G51" s="100">
        <f>SUM(G49:G50)</f>
        <v>0</v>
      </c>
    </row>
    <row r="52" spans="1:8" ht="15" customHeight="1" x14ac:dyDescent="0.2">
      <c r="A52" s="127"/>
    </row>
    <row r="53" spans="1:8" x14ac:dyDescent="0.2">
      <c r="A53" s="119">
        <v>4.22</v>
      </c>
      <c r="B53" s="113" t="s">
        <v>252</v>
      </c>
      <c r="C53" s="116"/>
      <c r="D53" s="116"/>
      <c r="E53" s="116"/>
      <c r="F53" s="116"/>
      <c r="G53" s="157"/>
      <c r="H53" s="116"/>
    </row>
    <row r="55" spans="1:8" x14ac:dyDescent="0.2">
      <c r="A55" s="271"/>
      <c r="B55" s="141"/>
      <c r="C55" s="141"/>
      <c r="D55" s="264"/>
      <c r="E55" s="147" t="s">
        <v>458</v>
      </c>
      <c r="F55" s="147" t="s">
        <v>458</v>
      </c>
      <c r="G55" s="147" t="s">
        <v>458</v>
      </c>
      <c r="H55" s="147" t="s">
        <v>458</v>
      </c>
    </row>
    <row r="56" spans="1:8" x14ac:dyDescent="0.2">
      <c r="A56" s="86" t="s">
        <v>459</v>
      </c>
      <c r="B56" s="389"/>
      <c r="C56" s="389"/>
      <c r="D56" s="389"/>
      <c r="E56" s="228">
        <v>0</v>
      </c>
      <c r="F56" s="228">
        <v>0</v>
      </c>
      <c r="G56" s="228">
        <v>0</v>
      </c>
      <c r="H56" s="228">
        <v>0</v>
      </c>
    </row>
    <row r="57" spans="1:8" x14ac:dyDescent="0.2">
      <c r="A57" s="86">
        <v>1</v>
      </c>
      <c r="B57" s="390"/>
      <c r="C57" s="390"/>
      <c r="D57" s="390"/>
      <c r="E57" s="139"/>
      <c r="F57" s="139"/>
      <c r="G57" s="139"/>
      <c r="H57" s="139"/>
    </row>
    <row r="58" spans="1:8" x14ac:dyDescent="0.2">
      <c r="A58" s="86">
        <v>2</v>
      </c>
      <c r="B58" s="390"/>
      <c r="C58" s="390"/>
      <c r="D58" s="390"/>
      <c r="E58" s="139"/>
      <c r="F58" s="139"/>
      <c r="G58" s="127"/>
      <c r="H58" s="127"/>
    </row>
    <row r="59" spans="1:8" x14ac:dyDescent="0.2">
      <c r="A59" s="86">
        <v>3</v>
      </c>
      <c r="B59" s="390"/>
      <c r="C59" s="390"/>
      <c r="D59" s="390"/>
      <c r="E59" s="139"/>
      <c r="F59" s="139"/>
      <c r="G59" s="139"/>
      <c r="H59" s="139"/>
    </row>
    <row r="60" spans="1:8" x14ac:dyDescent="0.2">
      <c r="A60" s="86">
        <v>4</v>
      </c>
      <c r="B60" s="390"/>
      <c r="C60" s="390"/>
      <c r="D60" s="390"/>
      <c r="E60" s="139"/>
      <c r="F60" s="139"/>
      <c r="G60" s="139"/>
      <c r="H60" s="139"/>
    </row>
    <row r="61" spans="1:8" x14ac:dyDescent="0.2">
      <c r="A61" s="86">
        <v>5</v>
      </c>
      <c r="B61" s="390"/>
      <c r="C61" s="390"/>
      <c r="D61" s="390"/>
      <c r="E61" s="127"/>
      <c r="F61" s="127"/>
      <c r="G61" s="127"/>
      <c r="H61" s="127"/>
    </row>
    <row r="62" spans="1:8" x14ac:dyDescent="0.2">
      <c r="A62" s="86">
        <v>6</v>
      </c>
      <c r="B62" s="390"/>
      <c r="C62" s="390"/>
      <c r="D62" s="390"/>
      <c r="E62" s="127"/>
      <c r="F62" s="272"/>
      <c r="G62" s="272"/>
      <c r="H62" s="272"/>
    </row>
    <row r="63" spans="1:8" x14ac:dyDescent="0.2">
      <c r="A63" s="86">
        <v>7</v>
      </c>
      <c r="B63" s="390"/>
      <c r="C63" s="390"/>
      <c r="D63" s="390"/>
      <c r="E63" s="272"/>
      <c r="F63" s="127"/>
      <c r="G63" s="319"/>
      <c r="H63" s="319"/>
    </row>
    <row r="64" spans="1:8" x14ac:dyDescent="0.2">
      <c r="A64" s="86">
        <v>8</v>
      </c>
      <c r="B64" s="390"/>
      <c r="C64" s="390"/>
      <c r="D64" s="390"/>
      <c r="E64" s="127"/>
      <c r="F64" s="127"/>
      <c r="G64" s="127"/>
      <c r="H64" s="127"/>
    </row>
    <row r="65" spans="1:8" x14ac:dyDescent="0.2">
      <c r="A65" s="86">
        <v>9</v>
      </c>
      <c r="B65" s="390"/>
      <c r="C65" s="390"/>
      <c r="D65" s="390"/>
      <c r="E65" s="139"/>
      <c r="F65" s="139"/>
      <c r="G65" s="319"/>
      <c r="H65" s="319"/>
    </row>
    <row r="66" spans="1:8" x14ac:dyDescent="0.2">
      <c r="A66" s="149">
        <v>10</v>
      </c>
      <c r="B66" s="391"/>
      <c r="C66" s="391"/>
      <c r="D66" s="391"/>
      <c r="E66" s="147"/>
      <c r="F66" s="147"/>
      <c r="G66" s="147"/>
      <c r="H66" s="147"/>
    </row>
    <row r="67" spans="1:8" x14ac:dyDescent="0.2">
      <c r="A67" s="110"/>
      <c r="D67" s="265" t="s">
        <v>23</v>
      </c>
      <c r="E67" s="145">
        <f>SUM(E56:E66)</f>
        <v>0</v>
      </c>
      <c r="F67" s="145">
        <f t="shared" ref="F67:H67" si="2">SUM(F56:F66)</f>
        <v>0</v>
      </c>
      <c r="G67" s="145">
        <f t="shared" si="2"/>
        <v>0</v>
      </c>
      <c r="H67" s="145">
        <f t="shared" si="2"/>
        <v>0</v>
      </c>
    </row>
    <row r="68" spans="1:8" x14ac:dyDescent="0.2">
      <c r="A68" s="127"/>
      <c r="F68" s="139"/>
      <c r="G68" s="139"/>
      <c r="H68" s="139"/>
    </row>
    <row r="69" spans="1:8" ht="15" customHeight="1" x14ac:dyDescent="0.2">
      <c r="A69" s="119">
        <v>4.43</v>
      </c>
      <c r="B69" s="113" t="s">
        <v>456</v>
      </c>
      <c r="C69" s="116"/>
      <c r="D69" s="116"/>
      <c r="E69" s="116"/>
      <c r="F69" s="116"/>
      <c r="G69" s="117"/>
      <c r="H69" s="116"/>
    </row>
    <row r="70" spans="1:8" ht="15" customHeight="1" x14ac:dyDescent="0.2">
      <c r="A70" s="127"/>
      <c r="B70" s="107"/>
    </row>
    <row r="71" spans="1:8" ht="15" customHeight="1" x14ac:dyDescent="0.2">
      <c r="A71" s="271"/>
      <c r="B71" s="141"/>
      <c r="C71" s="141"/>
      <c r="D71" s="264"/>
      <c r="E71" s="147" t="s">
        <v>822</v>
      </c>
      <c r="F71" s="147" t="s">
        <v>169</v>
      </c>
      <c r="G71" s="147" t="s">
        <v>834</v>
      </c>
      <c r="H71" s="365" t="s">
        <v>835</v>
      </c>
    </row>
    <row r="72" spans="1:8" ht="15" customHeight="1" x14ac:dyDescent="0.2">
      <c r="A72" s="86" t="s">
        <v>459</v>
      </c>
      <c r="B72" s="389"/>
      <c r="C72" s="389"/>
      <c r="D72" s="389"/>
      <c r="E72" s="228">
        <v>63700</v>
      </c>
      <c r="F72" s="228">
        <v>0</v>
      </c>
      <c r="G72" s="228">
        <v>0</v>
      </c>
      <c r="H72" s="228">
        <v>63700</v>
      </c>
    </row>
    <row r="73" spans="1:8" ht="15" customHeight="1" x14ac:dyDescent="0.2">
      <c r="A73" s="86">
        <v>1</v>
      </c>
      <c r="B73" s="390" t="s">
        <v>836</v>
      </c>
      <c r="C73" s="390"/>
      <c r="D73" s="390"/>
      <c r="E73" s="140">
        <f>(1395-1260)*25</f>
        <v>3375</v>
      </c>
      <c r="F73" s="140"/>
      <c r="G73" s="140"/>
      <c r="H73" s="140">
        <f>(1395-1260)*25</f>
        <v>3375</v>
      </c>
    </row>
    <row r="74" spans="1:8" ht="15" customHeight="1" x14ac:dyDescent="0.2">
      <c r="A74" s="86">
        <v>2</v>
      </c>
      <c r="B74" s="390" t="s">
        <v>843</v>
      </c>
      <c r="C74" s="390"/>
      <c r="D74" s="390"/>
      <c r="E74" s="140"/>
      <c r="F74" s="140">
        <f>1343*17.08</f>
        <v>22938.44</v>
      </c>
      <c r="G74" s="228"/>
      <c r="H74" s="140">
        <v>40040.54</v>
      </c>
    </row>
    <row r="75" spans="1:8" ht="15" customHeight="1" x14ac:dyDescent="0.2">
      <c r="A75" s="86">
        <v>3</v>
      </c>
      <c r="B75" s="390" t="s">
        <v>300</v>
      </c>
      <c r="C75" s="390"/>
      <c r="D75" s="390"/>
      <c r="E75" s="140"/>
      <c r="F75" s="140">
        <v>190</v>
      </c>
      <c r="G75" s="140"/>
      <c r="H75" s="140">
        <v>190</v>
      </c>
    </row>
    <row r="76" spans="1:8" ht="15" customHeight="1" x14ac:dyDescent="0.2">
      <c r="A76" s="86">
        <v>4</v>
      </c>
      <c r="B76" s="390"/>
      <c r="C76" s="390"/>
      <c r="D76" s="390"/>
      <c r="E76" s="140"/>
      <c r="F76" s="140"/>
      <c r="G76" s="140"/>
      <c r="H76" s="140"/>
    </row>
    <row r="77" spans="1:8" ht="15" customHeight="1" x14ac:dyDescent="0.2">
      <c r="A77" s="86">
        <v>5</v>
      </c>
      <c r="B77" s="390" t="s">
        <v>841</v>
      </c>
      <c r="C77" s="390"/>
      <c r="D77" s="390"/>
      <c r="E77" s="140"/>
      <c r="F77" s="140">
        <f>G127</f>
        <v>41851.980000000003</v>
      </c>
      <c r="G77" s="228"/>
      <c r="H77" s="140">
        <f>G127</f>
        <v>41851.980000000003</v>
      </c>
    </row>
    <row r="78" spans="1:8" ht="15" customHeight="1" x14ac:dyDescent="0.2">
      <c r="A78" s="86">
        <v>6</v>
      </c>
      <c r="B78" s="390"/>
      <c r="C78" s="390"/>
      <c r="D78" s="390"/>
      <c r="E78" s="140"/>
      <c r="F78" s="228"/>
      <c r="G78" s="367"/>
      <c r="H78" s="228"/>
    </row>
    <row r="79" spans="1:8" ht="15" customHeight="1" x14ac:dyDescent="0.2">
      <c r="A79" s="86">
        <v>7</v>
      </c>
      <c r="B79" s="390"/>
      <c r="C79" s="390"/>
      <c r="D79" s="390"/>
      <c r="E79" s="140"/>
      <c r="F79" s="228"/>
      <c r="G79" s="368"/>
      <c r="H79" s="367"/>
    </row>
    <row r="80" spans="1:8" ht="15" customHeight="1" x14ac:dyDescent="0.2">
      <c r="A80" s="86">
        <v>8</v>
      </c>
      <c r="B80" s="390" t="s">
        <v>842</v>
      </c>
      <c r="C80" s="390"/>
      <c r="D80" s="390"/>
      <c r="E80" s="140"/>
      <c r="F80" s="228"/>
      <c r="G80" s="228">
        <v>14691</v>
      </c>
      <c r="H80" s="228">
        <v>14691</v>
      </c>
    </row>
    <row r="81" spans="1:8" ht="15" customHeight="1" x14ac:dyDescent="0.2">
      <c r="A81" s="86">
        <v>9</v>
      </c>
      <c r="B81" s="390"/>
      <c r="C81" s="390"/>
      <c r="D81" s="390"/>
      <c r="E81" s="140"/>
      <c r="F81" s="140"/>
      <c r="G81" s="368"/>
      <c r="H81" s="140"/>
    </row>
    <row r="82" spans="1:8" ht="15" customHeight="1" x14ac:dyDescent="0.2">
      <c r="A82" s="149">
        <v>10</v>
      </c>
      <c r="B82" s="391"/>
      <c r="C82" s="391"/>
      <c r="D82" s="391"/>
      <c r="E82" s="293"/>
      <c r="F82" s="293"/>
      <c r="G82" s="293"/>
      <c r="H82" s="293"/>
    </row>
    <row r="83" spans="1:8" ht="15" customHeight="1" x14ac:dyDescent="0.2">
      <c r="A83" s="110"/>
      <c r="D83" s="265" t="s">
        <v>23</v>
      </c>
      <c r="E83" s="145">
        <f>SUM(E72:E82)</f>
        <v>67075</v>
      </c>
      <c r="F83" s="145">
        <f>SUM(F72:F82)</f>
        <v>64980.42</v>
      </c>
      <c r="G83" s="145">
        <f>SUM(G72:G82)</f>
        <v>14691</v>
      </c>
      <c r="H83" s="145">
        <f>SUM(H72:H82)</f>
        <v>163848.52000000002</v>
      </c>
    </row>
    <row r="84" spans="1:8" ht="15" customHeight="1" x14ac:dyDescent="0.2">
      <c r="A84" s="110"/>
      <c r="D84" s="265"/>
      <c r="E84" s="145"/>
      <c r="F84" s="145"/>
      <c r="G84" s="145"/>
      <c r="H84" s="145"/>
    </row>
    <row r="85" spans="1:8" ht="15" customHeight="1" x14ac:dyDescent="0.2">
      <c r="A85" s="266" t="s">
        <v>575</v>
      </c>
      <c r="B85" s="79"/>
      <c r="C85" s="80"/>
      <c r="D85" s="81"/>
      <c r="E85" s="80"/>
      <c r="F85" s="80"/>
      <c r="G85" s="80"/>
      <c r="H85" s="80"/>
    </row>
    <row r="86" spans="1:8" ht="15" customHeight="1" x14ac:dyDescent="0.2">
      <c r="A86" s="73" t="s">
        <v>513</v>
      </c>
      <c r="C86" s="73">
        <f>884+185</f>
        <v>1069</v>
      </c>
      <c r="D86" s="127" t="s">
        <v>212</v>
      </c>
      <c r="E86" s="127" t="s">
        <v>556</v>
      </c>
      <c r="F86" s="146">
        <f>C86*1.12</f>
        <v>1197.2800000000002</v>
      </c>
      <c r="G86" s="73" t="s">
        <v>560</v>
      </c>
    </row>
    <row r="87" spans="1:8" ht="15" customHeight="1" x14ac:dyDescent="0.2">
      <c r="A87" s="141" t="s">
        <v>512</v>
      </c>
      <c r="B87" s="141"/>
      <c r="C87" s="141">
        <v>130</v>
      </c>
      <c r="D87" s="147" t="s">
        <v>222</v>
      </c>
      <c r="E87" s="147" t="s">
        <v>556</v>
      </c>
      <c r="F87" s="148">
        <f>C87*1.12</f>
        <v>145.60000000000002</v>
      </c>
      <c r="G87" s="141" t="s">
        <v>560</v>
      </c>
    </row>
    <row r="88" spans="1:8" ht="15" customHeight="1" x14ac:dyDescent="0.2">
      <c r="A88" s="73" t="s">
        <v>510</v>
      </c>
      <c r="E88" s="195" t="s">
        <v>23</v>
      </c>
      <c r="F88" s="263">
        <f>SUM(F86:F87)</f>
        <v>1342.88</v>
      </c>
      <c r="G88" s="79" t="s">
        <v>560</v>
      </c>
    </row>
    <row r="89" spans="1:8" ht="15" customHeight="1" x14ac:dyDescent="0.2"/>
    <row r="90" spans="1:8" ht="15" customHeight="1" x14ac:dyDescent="0.2">
      <c r="A90" s="141" t="s">
        <v>514</v>
      </c>
      <c r="B90" s="141"/>
      <c r="C90" s="141">
        <v>1395</v>
      </c>
      <c r="D90" s="147" t="s">
        <v>212</v>
      </c>
      <c r="E90" s="147" t="s">
        <v>556</v>
      </c>
      <c r="F90" s="148">
        <f>C90*1.12</f>
        <v>1562.4</v>
      </c>
      <c r="G90" s="141" t="s">
        <v>560</v>
      </c>
    </row>
    <row r="91" spans="1:8" ht="15" customHeight="1" x14ac:dyDescent="0.2">
      <c r="A91" s="73" t="s">
        <v>510</v>
      </c>
      <c r="E91" s="195" t="s">
        <v>23</v>
      </c>
      <c r="F91" s="263">
        <f>SUM(F90)</f>
        <v>1562.4</v>
      </c>
      <c r="G91" s="79" t="s">
        <v>560</v>
      </c>
    </row>
    <row r="92" spans="1:8" ht="15" customHeight="1" x14ac:dyDescent="0.2">
      <c r="B92" s="107"/>
    </row>
    <row r="93" spans="1:8" ht="15" customHeight="1" x14ac:dyDescent="0.2">
      <c r="B93" s="107"/>
      <c r="E93" s="149" t="s">
        <v>557</v>
      </c>
      <c r="F93" s="141">
        <v>38</v>
      </c>
      <c r="G93" s="141" t="s">
        <v>558</v>
      </c>
    </row>
    <row r="94" spans="1:8" ht="15" customHeight="1" x14ac:dyDescent="0.2">
      <c r="B94" s="107"/>
      <c r="E94" s="195" t="s">
        <v>23</v>
      </c>
      <c r="F94" s="263">
        <f>F91/F93</f>
        <v>41.11578947368421</v>
      </c>
      <c r="G94" s="79" t="s">
        <v>559</v>
      </c>
    </row>
    <row r="95" spans="1:8" ht="15" customHeight="1" x14ac:dyDescent="0.2">
      <c r="B95" s="107"/>
    </row>
    <row r="96" spans="1:8" ht="15" customHeight="1" x14ac:dyDescent="0.2">
      <c r="A96" s="142" t="s">
        <v>542</v>
      </c>
      <c r="B96" s="107"/>
      <c r="E96" s="195"/>
      <c r="F96" s="263">
        <f>F88+F91</f>
        <v>2905.28</v>
      </c>
      <c r="G96" s="79" t="s">
        <v>840</v>
      </c>
    </row>
    <row r="97" spans="1:8" ht="15" customHeight="1" x14ac:dyDescent="0.2">
      <c r="A97" s="91" t="s">
        <v>543</v>
      </c>
      <c r="B97" s="107"/>
      <c r="E97" s="195"/>
      <c r="F97" s="263"/>
      <c r="G97" s="79"/>
    </row>
    <row r="98" spans="1:8" ht="15" customHeight="1" x14ac:dyDescent="0.2">
      <c r="A98" s="91" t="s">
        <v>544</v>
      </c>
      <c r="B98" s="107"/>
      <c r="E98" s="195"/>
      <c r="F98" s="263"/>
      <c r="G98" s="79"/>
    </row>
    <row r="99" spans="1:8" ht="15" customHeight="1" x14ac:dyDescent="0.2">
      <c r="A99" s="91" t="s">
        <v>545</v>
      </c>
      <c r="B99" s="107"/>
      <c r="E99" s="195"/>
      <c r="F99" s="263"/>
      <c r="G99" s="79"/>
    </row>
    <row r="100" spans="1:8" ht="15" customHeight="1" x14ac:dyDescent="0.2">
      <c r="A100" s="91" t="s">
        <v>546</v>
      </c>
      <c r="B100" s="107"/>
      <c r="E100" s="195"/>
      <c r="F100" s="263"/>
      <c r="G100" s="79"/>
    </row>
    <row r="101" spans="1:8" ht="15" customHeight="1" x14ac:dyDescent="0.2">
      <c r="B101" s="107"/>
      <c r="E101" s="195"/>
      <c r="F101" s="263"/>
      <c r="G101" s="79"/>
    </row>
    <row r="102" spans="1:8" ht="15" customHeight="1" x14ac:dyDescent="0.2">
      <c r="A102" s="267" t="s">
        <v>16</v>
      </c>
    </row>
    <row r="103" spans="1:8" ht="15" customHeight="1" x14ac:dyDescent="0.2">
      <c r="A103" s="108" t="s">
        <v>513</v>
      </c>
      <c r="C103" s="73" t="s">
        <v>562</v>
      </c>
      <c r="E103" s="73">
        <v>0</v>
      </c>
      <c r="F103" s="84">
        <v>12</v>
      </c>
      <c r="G103" s="84">
        <f t="shared" ref="G103:G124" si="3">E103*F103</f>
        <v>0</v>
      </c>
      <c r="H103" s="73" t="s">
        <v>837</v>
      </c>
    </row>
    <row r="104" spans="1:8" ht="15" customHeight="1" x14ac:dyDescent="0.2">
      <c r="A104" s="108" t="s">
        <v>512</v>
      </c>
      <c r="C104" s="73" t="s">
        <v>563</v>
      </c>
      <c r="E104" s="73">
        <v>0</v>
      </c>
      <c r="F104" s="84">
        <v>18</v>
      </c>
      <c r="G104" s="84">
        <f t="shared" si="3"/>
        <v>0</v>
      </c>
      <c r="H104" s="73" t="s">
        <v>837</v>
      </c>
    </row>
    <row r="105" spans="1:8" ht="15" customHeight="1" x14ac:dyDescent="0.2">
      <c r="A105" s="108" t="s">
        <v>514</v>
      </c>
      <c r="C105" s="73" t="s">
        <v>561</v>
      </c>
      <c r="E105" s="73">
        <v>41</v>
      </c>
      <c r="F105" s="84">
        <v>650</v>
      </c>
      <c r="G105" s="84">
        <f t="shared" si="3"/>
        <v>26650</v>
      </c>
    </row>
    <row r="106" spans="1:8" ht="15" customHeight="1" x14ac:dyDescent="0.2">
      <c r="A106" s="108" t="s">
        <v>839</v>
      </c>
      <c r="D106" s="73">
        <v>7</v>
      </c>
      <c r="E106" s="73">
        <v>225</v>
      </c>
      <c r="F106" s="84">
        <v>14.45</v>
      </c>
      <c r="G106" s="84">
        <f t="shared" si="3"/>
        <v>3251.25</v>
      </c>
    </row>
    <row r="107" spans="1:8" ht="15" customHeight="1" x14ac:dyDescent="0.2">
      <c r="A107" s="108" t="s">
        <v>838</v>
      </c>
      <c r="D107" s="73">
        <v>15</v>
      </c>
      <c r="E107" s="73">
        <v>90</v>
      </c>
      <c r="F107" s="84">
        <v>14.45</v>
      </c>
      <c r="G107" s="84">
        <f t="shared" ref="G107" si="4">E107*F107</f>
        <v>1300.5</v>
      </c>
    </row>
    <row r="108" spans="1:8" ht="15" customHeight="1" x14ac:dyDescent="0.2">
      <c r="A108" s="108" t="s">
        <v>565</v>
      </c>
      <c r="E108" s="73">
        <v>0</v>
      </c>
      <c r="F108" s="84">
        <v>13.8</v>
      </c>
      <c r="G108" s="84">
        <f t="shared" ref="G108:G109" si="5">E108*F108</f>
        <v>0</v>
      </c>
    </row>
    <row r="109" spans="1:8" ht="15" customHeight="1" x14ac:dyDescent="0.2">
      <c r="A109" s="108" t="s">
        <v>564</v>
      </c>
      <c r="D109" s="73">
        <v>7</v>
      </c>
      <c r="E109" s="73">
        <v>195</v>
      </c>
      <c r="F109" s="84">
        <v>13.8</v>
      </c>
      <c r="G109" s="84">
        <f t="shared" si="5"/>
        <v>2691</v>
      </c>
    </row>
    <row r="110" spans="1:8" ht="15" customHeight="1" x14ac:dyDescent="0.2">
      <c r="A110" s="108" t="s">
        <v>566</v>
      </c>
      <c r="C110" s="73" t="s">
        <v>567</v>
      </c>
      <c r="E110" s="73">
        <v>185</v>
      </c>
      <c r="F110" s="84">
        <v>14.1</v>
      </c>
      <c r="G110" s="84">
        <f t="shared" ref="G110" si="6">E110*F110</f>
        <v>2608.5</v>
      </c>
    </row>
    <row r="111" spans="1:8" ht="15" customHeight="1" x14ac:dyDescent="0.2">
      <c r="A111" s="108" t="s">
        <v>569</v>
      </c>
      <c r="C111" s="73" t="s">
        <v>570</v>
      </c>
      <c r="E111" s="73">
        <v>16</v>
      </c>
      <c r="F111" s="84">
        <v>35</v>
      </c>
      <c r="G111" s="84">
        <f t="shared" ref="G111" si="7">E111*F111</f>
        <v>560</v>
      </c>
    </row>
    <row r="112" spans="1:8" ht="15" customHeight="1" x14ac:dyDescent="0.2">
      <c r="A112" s="108" t="s">
        <v>571</v>
      </c>
      <c r="C112" s="73" t="s">
        <v>572</v>
      </c>
      <c r="E112" s="73">
        <f>400/10</f>
        <v>40</v>
      </c>
      <c r="F112" s="84">
        <v>17</v>
      </c>
      <c r="G112" s="84">
        <f t="shared" ref="G112" si="8">E112*F112</f>
        <v>680</v>
      </c>
    </row>
    <row r="113" spans="1:7" ht="15" customHeight="1" x14ac:dyDescent="0.2">
      <c r="A113" s="108" t="s">
        <v>573</v>
      </c>
      <c r="C113" s="73" t="s">
        <v>574</v>
      </c>
      <c r="E113" s="73">
        <v>20</v>
      </c>
      <c r="F113" s="84">
        <v>10</v>
      </c>
      <c r="G113" s="84">
        <f t="shared" ref="G113" si="9">E113*F113</f>
        <v>200</v>
      </c>
    </row>
    <row r="114" spans="1:7" ht="15" customHeight="1" x14ac:dyDescent="0.2">
      <c r="A114" s="108" t="s">
        <v>236</v>
      </c>
      <c r="C114" s="73" t="s">
        <v>237</v>
      </c>
      <c r="E114" s="73">
        <v>0</v>
      </c>
      <c r="F114" s="84">
        <v>11</v>
      </c>
      <c r="G114" s="84">
        <f t="shared" si="3"/>
        <v>0</v>
      </c>
    </row>
    <row r="115" spans="1:7" ht="15" customHeight="1" x14ac:dyDescent="0.2">
      <c r="A115" s="108" t="s">
        <v>238</v>
      </c>
      <c r="C115" s="73" t="s">
        <v>239</v>
      </c>
      <c r="E115" s="73">
        <v>0</v>
      </c>
      <c r="F115" s="84">
        <v>14</v>
      </c>
      <c r="G115" s="84">
        <f t="shared" si="3"/>
        <v>0</v>
      </c>
    </row>
    <row r="116" spans="1:7" ht="15" customHeight="1" x14ac:dyDescent="0.2">
      <c r="A116" s="108" t="s">
        <v>240</v>
      </c>
      <c r="C116" s="73" t="s">
        <v>241</v>
      </c>
      <c r="E116" s="73">
        <v>0</v>
      </c>
      <c r="F116" s="84">
        <v>15</v>
      </c>
      <c r="G116" s="84">
        <f t="shared" si="3"/>
        <v>0</v>
      </c>
    </row>
    <row r="117" spans="1:7" ht="15" customHeight="1" x14ac:dyDescent="0.2">
      <c r="A117" s="108" t="s">
        <v>243</v>
      </c>
      <c r="C117" s="73" t="s">
        <v>550</v>
      </c>
      <c r="E117" s="73">
        <v>135</v>
      </c>
      <c r="F117" s="84">
        <v>0.65</v>
      </c>
      <c r="G117" s="84">
        <f t="shared" si="3"/>
        <v>87.75</v>
      </c>
    </row>
    <row r="118" spans="1:7" ht="15" customHeight="1" x14ac:dyDescent="0.2">
      <c r="A118" s="108" t="s">
        <v>244</v>
      </c>
      <c r="C118" s="73" t="s">
        <v>552</v>
      </c>
      <c r="E118" s="73">
        <v>0</v>
      </c>
      <c r="F118" s="84">
        <v>90</v>
      </c>
      <c r="G118" s="84">
        <f t="shared" si="3"/>
        <v>0</v>
      </c>
    </row>
    <row r="119" spans="1:7" ht="15" customHeight="1" x14ac:dyDescent="0.2">
      <c r="A119" s="108" t="s">
        <v>245</v>
      </c>
      <c r="C119" s="73" t="s">
        <v>246</v>
      </c>
      <c r="E119" s="73">
        <v>5</v>
      </c>
      <c r="F119" s="84">
        <v>25</v>
      </c>
      <c r="G119" s="84">
        <f t="shared" si="3"/>
        <v>125</v>
      </c>
    </row>
    <row r="120" spans="1:7" ht="15" customHeight="1" x14ac:dyDescent="0.2">
      <c r="A120" s="108" t="s">
        <v>247</v>
      </c>
      <c r="C120" s="73" t="s">
        <v>551</v>
      </c>
      <c r="E120" s="73">
        <v>0</v>
      </c>
      <c r="F120" s="84">
        <v>0.35</v>
      </c>
      <c r="G120" s="84">
        <f t="shared" si="3"/>
        <v>0</v>
      </c>
    </row>
    <row r="121" spans="1:7" ht="15" customHeight="1" x14ac:dyDescent="0.2">
      <c r="A121" s="108" t="s">
        <v>248</v>
      </c>
      <c r="E121" s="73">
        <v>0</v>
      </c>
      <c r="F121" s="84">
        <v>2.4</v>
      </c>
      <c r="G121" s="84">
        <f t="shared" si="3"/>
        <v>0</v>
      </c>
    </row>
    <row r="122" spans="1:7" ht="15" customHeight="1" x14ac:dyDescent="0.2">
      <c r="A122" s="108" t="s">
        <v>249</v>
      </c>
      <c r="E122" s="73">
        <v>2</v>
      </c>
      <c r="F122" s="84">
        <v>200</v>
      </c>
      <c r="G122" s="84">
        <f t="shared" si="3"/>
        <v>400</v>
      </c>
    </row>
    <row r="123" spans="1:7" ht="15" customHeight="1" x14ac:dyDescent="0.2">
      <c r="A123" s="108" t="s">
        <v>242</v>
      </c>
      <c r="C123" s="73" t="s">
        <v>568</v>
      </c>
      <c r="E123" s="73">
        <v>20</v>
      </c>
      <c r="F123" s="84">
        <v>28</v>
      </c>
      <c r="G123" s="84">
        <f>E123*F123</f>
        <v>560</v>
      </c>
    </row>
    <row r="124" spans="1:7" ht="15" customHeight="1" x14ac:dyDescent="0.2">
      <c r="A124" s="196" t="s">
        <v>250</v>
      </c>
      <c r="B124" s="141"/>
      <c r="C124" s="141"/>
      <c r="D124" s="141"/>
      <c r="E124" s="141">
        <v>0</v>
      </c>
      <c r="F124" s="152">
        <v>75</v>
      </c>
      <c r="G124" s="152">
        <f t="shared" si="3"/>
        <v>0</v>
      </c>
    </row>
    <row r="125" spans="1:7" ht="15" customHeight="1" x14ac:dyDescent="0.2">
      <c r="B125" s="86"/>
      <c r="F125" s="86" t="s">
        <v>179</v>
      </c>
      <c r="G125" s="89">
        <f>SUM(G103:G124)</f>
        <v>39114</v>
      </c>
    </row>
    <row r="126" spans="1:7" ht="15" customHeight="1" x14ac:dyDescent="0.2">
      <c r="B126" s="86"/>
      <c r="F126" s="154" t="s">
        <v>251</v>
      </c>
      <c r="G126" s="155">
        <f>G125*0.07</f>
        <v>2737.9800000000005</v>
      </c>
    </row>
    <row r="127" spans="1:7" ht="15" customHeight="1" x14ac:dyDescent="0.2">
      <c r="B127" s="86"/>
      <c r="F127" s="195" t="s">
        <v>23</v>
      </c>
      <c r="G127" s="100">
        <f>SUM(G125:G126)</f>
        <v>41851.980000000003</v>
      </c>
    </row>
  </sheetData>
  <mergeCells count="33">
    <mergeCell ref="B56:D56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63:D63"/>
    <mergeCell ref="B64:D64"/>
    <mergeCell ref="B65:D65"/>
    <mergeCell ref="B66:D66"/>
    <mergeCell ref="B57:D57"/>
    <mergeCell ref="B58:D58"/>
    <mergeCell ref="B59:D59"/>
    <mergeCell ref="B60:D60"/>
    <mergeCell ref="B61:D61"/>
    <mergeCell ref="B62:D62"/>
    <mergeCell ref="B80:D80"/>
    <mergeCell ref="B81:D81"/>
    <mergeCell ref="B82:D82"/>
    <mergeCell ref="B72:D72"/>
    <mergeCell ref="B73:D73"/>
    <mergeCell ref="B74:D74"/>
    <mergeCell ref="B75:D75"/>
    <mergeCell ref="B76:D76"/>
    <mergeCell ref="B77:D77"/>
    <mergeCell ref="B78:D78"/>
    <mergeCell ref="B79:D79"/>
  </mergeCells>
  <pageMargins left="0.25" right="0.25" top="0.75" bottom="0.75" header="0.3" footer="0.3"/>
  <pageSetup scale="37" orientation="portrait" r:id="rId1"/>
  <ignoredErrors>
    <ignoredError sqref="F23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14F55-9468-4ECA-800A-A061FAC751BF}">
  <sheetPr>
    <tabColor theme="1" tint="0.499984740745262"/>
    <pageSetUpPr fitToPage="1"/>
  </sheetPr>
  <dimension ref="A1:H65"/>
  <sheetViews>
    <sheetView zoomScaleNormal="100" workbookViewId="0">
      <selection activeCell="F11" sqref="F11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s="138" customFormat="1" ht="18" x14ac:dyDescent="0.25">
      <c r="A1" s="237" t="s">
        <v>484</v>
      </c>
      <c r="B1" s="236" t="s">
        <v>60</v>
      </c>
      <c r="C1" s="134"/>
      <c r="D1" s="117"/>
      <c r="E1" s="117"/>
      <c r="F1" s="117"/>
      <c r="G1" s="117"/>
      <c r="H1" s="117"/>
    </row>
    <row r="3" spans="1:8" x14ac:dyDescent="0.2">
      <c r="A3" s="119">
        <v>5.12</v>
      </c>
      <c r="B3" s="113" t="s">
        <v>254</v>
      </c>
      <c r="C3" s="114"/>
      <c r="D3" s="156"/>
      <c r="E3" s="156"/>
      <c r="F3" s="156"/>
      <c r="G3" s="269"/>
      <c r="H3" s="156"/>
    </row>
    <row r="4" spans="1:8" x14ac:dyDescent="0.2">
      <c r="A4" s="110"/>
    </row>
    <row r="5" spans="1:8" x14ac:dyDescent="0.2">
      <c r="A5" s="271"/>
      <c r="B5" s="141"/>
      <c r="C5" s="141"/>
      <c r="D5" s="264"/>
      <c r="E5" s="147" t="s">
        <v>815</v>
      </c>
      <c r="F5" s="147" t="s">
        <v>458</v>
      </c>
      <c r="G5" s="147" t="s">
        <v>458</v>
      </c>
      <c r="H5" s="147" t="s">
        <v>458</v>
      </c>
    </row>
    <row r="6" spans="1:8" x14ac:dyDescent="0.2">
      <c r="A6" s="86" t="s">
        <v>459</v>
      </c>
      <c r="B6" s="389"/>
      <c r="C6" s="389"/>
      <c r="D6" s="389"/>
      <c r="E6" s="228">
        <v>13412.23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90" t="s">
        <v>816</v>
      </c>
      <c r="C7" s="390"/>
      <c r="D7" s="390"/>
      <c r="E7" s="139">
        <v>700</v>
      </c>
      <c r="F7" s="139"/>
      <c r="G7" s="139"/>
      <c r="H7" s="139"/>
    </row>
    <row r="8" spans="1:8" x14ac:dyDescent="0.2">
      <c r="A8" s="86">
        <v>2</v>
      </c>
      <c r="B8" s="390" t="s">
        <v>300</v>
      </c>
      <c r="C8" s="390"/>
      <c r="D8" s="390"/>
      <c r="E8" s="139" t="s">
        <v>817</v>
      </c>
      <c r="F8" s="139"/>
      <c r="G8" s="127"/>
      <c r="H8" s="127"/>
    </row>
    <row r="9" spans="1:8" x14ac:dyDescent="0.2">
      <c r="A9" s="86">
        <v>3</v>
      </c>
      <c r="B9" s="390"/>
      <c r="C9" s="390"/>
      <c r="D9" s="390"/>
      <c r="E9" s="139"/>
      <c r="F9" s="139"/>
      <c r="G9" s="139"/>
      <c r="H9" s="139"/>
    </row>
    <row r="10" spans="1:8" x14ac:dyDescent="0.2">
      <c r="A10" s="86">
        <v>4</v>
      </c>
      <c r="B10" s="390"/>
      <c r="C10" s="390"/>
      <c r="D10" s="390"/>
      <c r="E10" s="139"/>
      <c r="F10" s="139"/>
      <c r="G10" s="139"/>
      <c r="H10" s="139"/>
    </row>
    <row r="11" spans="1:8" x14ac:dyDescent="0.2">
      <c r="A11" s="86">
        <v>5</v>
      </c>
      <c r="B11" s="390"/>
      <c r="C11" s="390"/>
      <c r="D11" s="390"/>
      <c r="E11" s="127"/>
      <c r="F11" s="127"/>
      <c r="G11" s="127"/>
      <c r="H11" s="127"/>
    </row>
    <row r="12" spans="1:8" x14ac:dyDescent="0.2">
      <c r="A12" s="86">
        <v>6</v>
      </c>
      <c r="B12" s="390"/>
      <c r="C12" s="390"/>
      <c r="D12" s="390"/>
      <c r="E12" s="127"/>
      <c r="F12" s="272"/>
      <c r="G12" s="272"/>
      <c r="H12" s="272"/>
    </row>
    <row r="13" spans="1:8" x14ac:dyDescent="0.2">
      <c r="A13" s="86">
        <v>7</v>
      </c>
      <c r="B13" s="390"/>
      <c r="C13" s="390"/>
      <c r="D13" s="390"/>
      <c r="E13" s="272"/>
      <c r="F13" s="127"/>
      <c r="G13" s="319"/>
      <c r="H13" s="319"/>
    </row>
    <row r="14" spans="1:8" x14ac:dyDescent="0.2">
      <c r="A14" s="86">
        <v>8</v>
      </c>
      <c r="B14" s="390"/>
      <c r="C14" s="390"/>
      <c r="D14" s="390"/>
      <c r="E14" s="127"/>
      <c r="F14" s="127"/>
      <c r="G14" s="127"/>
      <c r="H14" s="127"/>
    </row>
    <row r="15" spans="1:8" x14ac:dyDescent="0.2">
      <c r="A15" s="86">
        <v>9</v>
      </c>
      <c r="B15" s="390"/>
      <c r="C15" s="390"/>
      <c r="D15" s="390"/>
      <c r="E15" s="139"/>
      <c r="F15" s="139"/>
      <c r="G15" s="319"/>
      <c r="H15" s="319"/>
    </row>
    <row r="16" spans="1:8" x14ac:dyDescent="0.2">
      <c r="A16" s="149">
        <v>10</v>
      </c>
      <c r="B16" s="391"/>
      <c r="C16" s="391"/>
      <c r="D16" s="391"/>
      <c r="E16" s="147"/>
      <c r="F16" s="147"/>
      <c r="G16" s="147"/>
      <c r="H16" s="147"/>
    </row>
    <row r="17" spans="1:8" x14ac:dyDescent="0.2">
      <c r="A17" s="110"/>
      <c r="D17" s="265" t="s">
        <v>23</v>
      </c>
      <c r="E17" s="145">
        <f>SUM(E6:E16)</f>
        <v>14112.23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A18" s="110"/>
    </row>
    <row r="19" spans="1:8" x14ac:dyDescent="0.2">
      <c r="A19" s="119">
        <v>5.5279999999999996</v>
      </c>
      <c r="B19" s="113" t="s">
        <v>443</v>
      </c>
      <c r="C19" s="114"/>
      <c r="D19" s="156"/>
      <c r="E19" s="156"/>
      <c r="F19" s="156"/>
      <c r="G19" s="269"/>
      <c r="H19" s="156"/>
    </row>
    <row r="20" spans="1:8" x14ac:dyDescent="0.2">
      <c r="A20" s="110"/>
    </row>
    <row r="21" spans="1:8" x14ac:dyDescent="0.2">
      <c r="A21" s="271"/>
      <c r="B21" s="141"/>
      <c r="C21" s="141"/>
      <c r="D21" s="264"/>
      <c r="E21" s="147" t="s">
        <v>458</v>
      </c>
      <c r="F21" s="147" t="s">
        <v>458</v>
      </c>
      <c r="G21" s="147" t="s">
        <v>458</v>
      </c>
      <c r="H21" s="147" t="s">
        <v>458</v>
      </c>
    </row>
    <row r="22" spans="1:8" x14ac:dyDescent="0.2">
      <c r="A22" s="86" t="s">
        <v>459</v>
      </c>
      <c r="B22" s="389"/>
      <c r="C22" s="389"/>
      <c r="D22" s="389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90"/>
      <c r="C23" s="390"/>
      <c r="D23" s="390"/>
      <c r="E23" s="139"/>
      <c r="F23" s="139"/>
      <c r="G23" s="139"/>
      <c r="H23" s="139"/>
    </row>
    <row r="24" spans="1:8" x14ac:dyDescent="0.2">
      <c r="A24" s="86">
        <v>2</v>
      </c>
      <c r="B24" s="390"/>
      <c r="C24" s="390"/>
      <c r="D24" s="390"/>
      <c r="E24" s="139"/>
      <c r="F24" s="139"/>
      <c r="G24" s="127"/>
      <c r="H24" s="127"/>
    </row>
    <row r="25" spans="1:8" x14ac:dyDescent="0.2">
      <c r="A25" s="86">
        <v>3</v>
      </c>
      <c r="B25" s="390"/>
      <c r="C25" s="390"/>
      <c r="D25" s="390"/>
      <c r="E25" s="139"/>
      <c r="F25" s="139"/>
      <c r="G25" s="139"/>
      <c r="H25" s="139"/>
    </row>
    <row r="26" spans="1:8" x14ac:dyDescent="0.2">
      <c r="A26" s="86">
        <v>4</v>
      </c>
      <c r="B26" s="390"/>
      <c r="C26" s="390"/>
      <c r="D26" s="390"/>
      <c r="E26" s="139"/>
      <c r="F26" s="139"/>
      <c r="G26" s="139"/>
      <c r="H26" s="139"/>
    </row>
    <row r="27" spans="1:8" x14ac:dyDescent="0.2">
      <c r="A27" s="86">
        <v>5</v>
      </c>
      <c r="B27" s="390"/>
      <c r="C27" s="390"/>
      <c r="D27" s="390"/>
      <c r="E27" s="127"/>
      <c r="F27" s="127"/>
      <c r="G27" s="127"/>
      <c r="H27" s="127"/>
    </row>
    <row r="28" spans="1:8" x14ac:dyDescent="0.2">
      <c r="A28" s="86">
        <v>6</v>
      </c>
      <c r="B28" s="390"/>
      <c r="C28" s="390"/>
      <c r="D28" s="390"/>
      <c r="E28" s="127"/>
      <c r="F28" s="272"/>
      <c r="G28" s="272"/>
      <c r="H28" s="272"/>
    </row>
    <row r="29" spans="1:8" x14ac:dyDescent="0.2">
      <c r="A29" s="86">
        <v>7</v>
      </c>
      <c r="B29" s="390"/>
      <c r="C29" s="390"/>
      <c r="D29" s="390"/>
      <c r="E29" s="272"/>
      <c r="F29" s="127"/>
      <c r="G29" s="319"/>
      <c r="H29" s="319"/>
    </row>
    <row r="30" spans="1:8" x14ac:dyDescent="0.2">
      <c r="A30" s="86">
        <v>8</v>
      </c>
      <c r="B30" s="390"/>
      <c r="C30" s="390"/>
      <c r="D30" s="390"/>
      <c r="E30" s="127"/>
      <c r="F30" s="127"/>
      <c r="G30" s="127"/>
      <c r="H30" s="127"/>
    </row>
    <row r="31" spans="1:8" x14ac:dyDescent="0.2">
      <c r="A31" s="86">
        <v>9</v>
      </c>
      <c r="B31" s="390"/>
      <c r="C31" s="390"/>
      <c r="D31" s="390"/>
      <c r="E31" s="139"/>
      <c r="F31" s="139"/>
      <c r="G31" s="319"/>
      <c r="H31" s="319"/>
    </row>
    <row r="32" spans="1:8" x14ac:dyDescent="0.2">
      <c r="A32" s="149">
        <v>10</v>
      </c>
      <c r="B32" s="391"/>
      <c r="C32" s="391"/>
      <c r="D32" s="391"/>
      <c r="E32" s="147"/>
      <c r="F32" s="147"/>
      <c r="G32" s="147"/>
      <c r="H32" s="147"/>
    </row>
    <row r="33" spans="1:8" x14ac:dyDescent="0.2">
      <c r="A33" s="110"/>
      <c r="D33" s="265" t="s">
        <v>23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">
      <c r="A34" s="110"/>
      <c r="D34" s="265"/>
      <c r="E34" s="145"/>
      <c r="F34" s="145"/>
      <c r="G34" s="145"/>
      <c r="H34" s="145"/>
    </row>
    <row r="35" spans="1:8" x14ac:dyDescent="0.2">
      <c r="A35" s="119">
        <v>5.53</v>
      </c>
      <c r="B35" s="113" t="s">
        <v>255</v>
      </c>
      <c r="C35" s="114"/>
      <c r="D35" s="156"/>
      <c r="E35" s="156"/>
      <c r="F35" s="156"/>
      <c r="G35" s="269"/>
      <c r="H35" s="156"/>
    </row>
    <row r="36" spans="1:8" x14ac:dyDescent="0.2">
      <c r="A36" s="110"/>
    </row>
    <row r="37" spans="1:8" x14ac:dyDescent="0.2">
      <c r="A37" s="271"/>
      <c r="B37" s="141"/>
      <c r="C37" s="141"/>
      <c r="D37" s="264"/>
      <c r="E37" s="147" t="s">
        <v>458</v>
      </c>
      <c r="F37" s="147" t="s">
        <v>458</v>
      </c>
      <c r="G37" s="147" t="s">
        <v>458</v>
      </c>
      <c r="H37" s="147" t="s">
        <v>458</v>
      </c>
    </row>
    <row r="38" spans="1:8" x14ac:dyDescent="0.2">
      <c r="A38" s="86" t="s">
        <v>459</v>
      </c>
      <c r="B38" s="389"/>
      <c r="C38" s="389"/>
      <c r="D38" s="389"/>
      <c r="E38" s="228">
        <v>0</v>
      </c>
      <c r="F38" s="228">
        <v>0</v>
      </c>
      <c r="G38" s="228">
        <v>0</v>
      </c>
      <c r="H38" s="228">
        <v>0</v>
      </c>
    </row>
    <row r="39" spans="1:8" x14ac:dyDescent="0.2">
      <c r="A39" s="86">
        <v>1</v>
      </c>
      <c r="B39" s="390"/>
      <c r="C39" s="390"/>
      <c r="D39" s="390"/>
      <c r="E39" s="139"/>
      <c r="F39" s="139"/>
      <c r="G39" s="139"/>
      <c r="H39" s="139"/>
    </row>
    <row r="40" spans="1:8" x14ac:dyDescent="0.2">
      <c r="A40" s="86">
        <v>2</v>
      </c>
      <c r="B40" s="390"/>
      <c r="C40" s="390"/>
      <c r="D40" s="390"/>
      <c r="E40" s="139"/>
      <c r="F40" s="139"/>
      <c r="G40" s="127"/>
      <c r="H40" s="127"/>
    </row>
    <row r="41" spans="1:8" x14ac:dyDescent="0.2">
      <c r="A41" s="86">
        <v>3</v>
      </c>
      <c r="B41" s="390"/>
      <c r="C41" s="390"/>
      <c r="D41" s="390"/>
      <c r="E41" s="139"/>
      <c r="F41" s="139"/>
      <c r="G41" s="139"/>
      <c r="H41" s="139"/>
    </row>
    <row r="42" spans="1:8" x14ac:dyDescent="0.2">
      <c r="A42" s="86">
        <v>4</v>
      </c>
      <c r="B42" s="390"/>
      <c r="C42" s="390"/>
      <c r="D42" s="390"/>
      <c r="E42" s="139"/>
      <c r="F42" s="139"/>
      <c r="G42" s="139"/>
      <c r="H42" s="139"/>
    </row>
    <row r="43" spans="1:8" x14ac:dyDescent="0.2">
      <c r="A43" s="86">
        <v>5</v>
      </c>
      <c r="B43" s="390"/>
      <c r="C43" s="390"/>
      <c r="D43" s="390"/>
      <c r="E43" s="127"/>
      <c r="F43" s="127"/>
      <c r="G43" s="127"/>
      <c r="H43" s="127"/>
    </row>
    <row r="44" spans="1:8" x14ac:dyDescent="0.2">
      <c r="A44" s="86">
        <v>6</v>
      </c>
      <c r="B44" s="390"/>
      <c r="C44" s="390"/>
      <c r="D44" s="390"/>
      <c r="E44" s="127"/>
      <c r="F44" s="272"/>
      <c r="G44" s="272"/>
      <c r="H44" s="272"/>
    </row>
    <row r="45" spans="1:8" x14ac:dyDescent="0.2">
      <c r="A45" s="86">
        <v>7</v>
      </c>
      <c r="B45" s="390"/>
      <c r="C45" s="390"/>
      <c r="D45" s="390"/>
      <c r="E45" s="272"/>
      <c r="F45" s="127"/>
      <c r="G45" s="319"/>
      <c r="H45" s="319"/>
    </row>
    <row r="46" spans="1:8" x14ac:dyDescent="0.2">
      <c r="A46" s="86">
        <v>8</v>
      </c>
      <c r="B46" s="390"/>
      <c r="C46" s="390"/>
      <c r="D46" s="390"/>
      <c r="E46" s="127"/>
      <c r="F46" s="127"/>
      <c r="G46" s="127"/>
      <c r="H46" s="127"/>
    </row>
    <row r="47" spans="1:8" x14ac:dyDescent="0.2">
      <c r="A47" s="86">
        <v>9</v>
      </c>
      <c r="B47" s="390"/>
      <c r="C47" s="390"/>
      <c r="D47" s="390"/>
      <c r="E47" s="139"/>
      <c r="F47" s="139"/>
      <c r="G47" s="319"/>
      <c r="H47" s="319"/>
    </row>
    <row r="48" spans="1:8" x14ac:dyDescent="0.2">
      <c r="A48" s="149">
        <v>10</v>
      </c>
      <c r="B48" s="391"/>
      <c r="C48" s="391"/>
      <c r="D48" s="391"/>
      <c r="E48" s="147"/>
      <c r="F48" s="147"/>
      <c r="G48" s="147"/>
      <c r="H48" s="147"/>
    </row>
    <row r="49" spans="1:8" x14ac:dyDescent="0.2">
      <c r="A49" s="110"/>
      <c r="D49" s="265" t="s">
        <v>23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">
      <c r="A50" s="110"/>
      <c r="F50" s="127"/>
      <c r="G50" s="127"/>
      <c r="H50" s="127"/>
    </row>
    <row r="51" spans="1:8" x14ac:dyDescent="0.2">
      <c r="A51" s="119">
        <v>5.7</v>
      </c>
      <c r="B51" s="113" t="s">
        <v>65</v>
      </c>
      <c r="C51" s="114"/>
      <c r="D51" s="156"/>
      <c r="E51" s="156"/>
      <c r="F51" s="156"/>
      <c r="G51" s="269"/>
      <c r="H51" s="156"/>
    </row>
    <row r="53" spans="1:8" x14ac:dyDescent="0.2">
      <c r="A53" s="271"/>
      <c r="B53" s="141"/>
      <c r="C53" s="141"/>
      <c r="D53" s="264"/>
      <c r="E53" s="147" t="s">
        <v>458</v>
      </c>
      <c r="F53" s="147" t="s">
        <v>458</v>
      </c>
      <c r="G53" s="147" t="s">
        <v>458</v>
      </c>
      <c r="H53" s="147" t="s">
        <v>458</v>
      </c>
    </row>
    <row r="54" spans="1:8" x14ac:dyDescent="0.2">
      <c r="A54" s="86" t="s">
        <v>459</v>
      </c>
      <c r="B54" s="389"/>
      <c r="C54" s="389"/>
      <c r="D54" s="389"/>
      <c r="E54" s="228">
        <v>0</v>
      </c>
      <c r="F54" s="228">
        <v>0</v>
      </c>
      <c r="G54" s="228">
        <v>0</v>
      </c>
      <c r="H54" s="228">
        <v>0</v>
      </c>
    </row>
    <row r="55" spans="1:8" x14ac:dyDescent="0.2">
      <c r="A55" s="86">
        <v>1</v>
      </c>
      <c r="B55" s="390"/>
      <c r="C55" s="390"/>
      <c r="D55" s="390"/>
      <c r="E55" s="139"/>
      <c r="F55" s="139"/>
      <c r="G55" s="139"/>
      <c r="H55" s="139"/>
    </row>
    <row r="56" spans="1:8" x14ac:dyDescent="0.2">
      <c r="A56" s="86">
        <v>2</v>
      </c>
      <c r="B56" s="390"/>
      <c r="C56" s="390"/>
      <c r="D56" s="390"/>
      <c r="E56" s="139"/>
      <c r="F56" s="139"/>
      <c r="G56" s="127"/>
      <c r="H56" s="127"/>
    </row>
    <row r="57" spans="1:8" x14ac:dyDescent="0.2">
      <c r="A57" s="86">
        <v>3</v>
      </c>
      <c r="B57" s="390"/>
      <c r="C57" s="390"/>
      <c r="D57" s="390"/>
      <c r="E57" s="139"/>
      <c r="F57" s="139"/>
      <c r="G57" s="139"/>
      <c r="H57" s="139"/>
    </row>
    <row r="58" spans="1:8" x14ac:dyDescent="0.2">
      <c r="A58" s="86">
        <v>4</v>
      </c>
      <c r="B58" s="390"/>
      <c r="C58" s="390"/>
      <c r="D58" s="390"/>
      <c r="E58" s="139"/>
      <c r="F58" s="139"/>
      <c r="G58" s="139"/>
      <c r="H58" s="139"/>
    </row>
    <row r="59" spans="1:8" x14ac:dyDescent="0.2">
      <c r="A59" s="86">
        <v>5</v>
      </c>
      <c r="B59" s="390"/>
      <c r="C59" s="390"/>
      <c r="D59" s="390"/>
      <c r="E59" s="127"/>
      <c r="F59" s="127"/>
      <c r="G59" s="127"/>
      <c r="H59" s="127"/>
    </row>
    <row r="60" spans="1:8" x14ac:dyDescent="0.2">
      <c r="A60" s="86">
        <v>6</v>
      </c>
      <c r="B60" s="390"/>
      <c r="C60" s="390"/>
      <c r="D60" s="390"/>
      <c r="E60" s="127"/>
      <c r="F60" s="272"/>
      <c r="G60" s="272"/>
      <c r="H60" s="272"/>
    </row>
    <row r="61" spans="1:8" x14ac:dyDescent="0.2">
      <c r="A61" s="86">
        <v>7</v>
      </c>
      <c r="B61" s="390"/>
      <c r="C61" s="390"/>
      <c r="D61" s="390"/>
      <c r="E61" s="272"/>
      <c r="F61" s="127"/>
      <c r="G61" s="319"/>
      <c r="H61" s="319"/>
    </row>
    <row r="62" spans="1:8" x14ac:dyDescent="0.2">
      <c r="A62" s="86">
        <v>8</v>
      </c>
      <c r="B62" s="390"/>
      <c r="C62" s="390"/>
      <c r="D62" s="390"/>
      <c r="E62" s="127"/>
      <c r="F62" s="127"/>
      <c r="G62" s="127"/>
      <c r="H62" s="127"/>
    </row>
    <row r="63" spans="1:8" x14ac:dyDescent="0.2">
      <c r="A63" s="86">
        <v>9</v>
      </c>
      <c r="B63" s="390"/>
      <c r="C63" s="390"/>
      <c r="D63" s="390"/>
      <c r="E63" s="139"/>
      <c r="F63" s="139"/>
      <c r="G63" s="319"/>
      <c r="H63" s="319"/>
    </row>
    <row r="64" spans="1:8" x14ac:dyDescent="0.2">
      <c r="A64" s="149">
        <v>10</v>
      </c>
      <c r="B64" s="391"/>
      <c r="C64" s="391"/>
      <c r="D64" s="391"/>
      <c r="E64" s="147"/>
      <c r="F64" s="147"/>
      <c r="G64" s="147"/>
      <c r="H64" s="147"/>
    </row>
    <row r="65" spans="1:8" x14ac:dyDescent="0.2">
      <c r="A65" s="110"/>
      <c r="D65" s="265" t="s">
        <v>23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</sheetData>
  <mergeCells count="4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4:D54"/>
    <mergeCell ref="B55:D55"/>
    <mergeCell ref="B56:D56"/>
    <mergeCell ref="B57:D57"/>
    <mergeCell ref="B58:D58"/>
    <mergeCell ref="B64:D64"/>
    <mergeCell ref="B59:D59"/>
    <mergeCell ref="B60:D60"/>
    <mergeCell ref="B61:D61"/>
    <mergeCell ref="B62:D62"/>
    <mergeCell ref="B63:D63"/>
  </mergeCells>
  <pageMargins left="0.25" right="0.25" top="0.75" bottom="0.75" header="0.3" footer="0.3"/>
  <pageSetup scale="62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E12E8-5774-444B-85E5-1D25B0A80D68}">
  <sheetPr>
    <tabColor theme="0" tint="-0.499984740745262"/>
    <pageSetUpPr fitToPage="1"/>
  </sheetPr>
  <dimension ref="A1:H213"/>
  <sheetViews>
    <sheetView topLeftCell="A167" zoomScaleNormal="100" workbookViewId="0">
      <selection activeCell="E107" sqref="E107"/>
    </sheetView>
  </sheetViews>
  <sheetFormatPr defaultColWidth="9.140625" defaultRowHeight="12.75" x14ac:dyDescent="0.2"/>
  <cols>
    <col min="1" max="4" width="15.7109375" style="73" customWidth="1"/>
    <col min="5" max="5" width="15.7109375" style="127" customWidth="1"/>
    <col min="6" max="6" width="15.7109375" style="158" customWidth="1"/>
    <col min="7" max="8" width="15.7109375" style="73" customWidth="1"/>
    <col min="9" max="16384" width="9.140625" style="73"/>
  </cols>
  <sheetData>
    <row r="1" spans="1:8" s="138" customFormat="1" ht="18" x14ac:dyDescent="0.25">
      <c r="A1" s="237" t="s">
        <v>485</v>
      </c>
      <c r="B1" s="236" t="s">
        <v>66</v>
      </c>
      <c r="C1" s="134"/>
      <c r="D1" s="117"/>
      <c r="E1" s="117"/>
      <c r="F1" s="117"/>
      <c r="G1" s="117"/>
      <c r="H1" s="117"/>
    </row>
    <row r="3" spans="1:8" x14ac:dyDescent="0.2">
      <c r="A3" s="119">
        <v>6.11</v>
      </c>
      <c r="B3" s="113" t="s">
        <v>68</v>
      </c>
      <c r="C3" s="113"/>
      <c r="D3" s="135"/>
      <c r="E3" s="156"/>
      <c r="F3" s="156"/>
      <c r="G3" s="269"/>
      <c r="H3" s="156"/>
    </row>
    <row r="4" spans="1:8" x14ac:dyDescent="0.2">
      <c r="A4" s="110"/>
    </row>
    <row r="5" spans="1:8" x14ac:dyDescent="0.2">
      <c r="A5" s="271"/>
      <c r="B5" s="141"/>
      <c r="C5" s="141"/>
      <c r="D5" s="264"/>
      <c r="E5" s="147" t="s">
        <v>807</v>
      </c>
      <c r="F5" s="147" t="s">
        <v>844</v>
      </c>
      <c r="G5" s="147" t="s">
        <v>458</v>
      </c>
      <c r="H5" s="147" t="s">
        <v>458</v>
      </c>
    </row>
    <row r="6" spans="1:8" x14ac:dyDescent="0.2">
      <c r="A6" s="86" t="s">
        <v>459</v>
      </c>
      <c r="B6" s="389"/>
      <c r="C6" s="389"/>
      <c r="D6" s="389"/>
      <c r="E6" s="228">
        <v>108784</v>
      </c>
      <c r="F6" s="228">
        <v>116010</v>
      </c>
      <c r="G6" s="228">
        <v>0</v>
      </c>
      <c r="H6" s="228">
        <v>0</v>
      </c>
    </row>
    <row r="7" spans="1:8" x14ac:dyDescent="0.2">
      <c r="A7" s="86">
        <v>1</v>
      </c>
      <c r="B7" s="390"/>
      <c r="C7" s="390"/>
      <c r="D7" s="390"/>
      <c r="E7" s="139"/>
      <c r="F7" s="139"/>
      <c r="G7" s="139"/>
      <c r="H7" s="139"/>
    </row>
    <row r="8" spans="1:8" x14ac:dyDescent="0.2">
      <c r="A8" s="86">
        <v>2</v>
      </c>
      <c r="B8" s="390"/>
      <c r="C8" s="390"/>
      <c r="D8" s="390"/>
      <c r="E8" s="139"/>
      <c r="F8" s="139"/>
      <c r="G8" s="127"/>
      <c r="H8" s="127"/>
    </row>
    <row r="9" spans="1:8" x14ac:dyDescent="0.2">
      <c r="A9" s="86">
        <v>3</v>
      </c>
      <c r="B9" s="390"/>
      <c r="C9" s="390"/>
      <c r="D9" s="390"/>
      <c r="E9" s="139"/>
      <c r="F9" s="139"/>
      <c r="G9" s="139"/>
      <c r="H9" s="139"/>
    </row>
    <row r="10" spans="1:8" x14ac:dyDescent="0.2">
      <c r="A10" s="86">
        <v>4</v>
      </c>
      <c r="B10" s="390"/>
      <c r="C10" s="390"/>
      <c r="D10" s="390"/>
      <c r="E10" s="139"/>
      <c r="F10" s="139"/>
      <c r="G10" s="139"/>
      <c r="H10" s="139"/>
    </row>
    <row r="11" spans="1:8" x14ac:dyDescent="0.2">
      <c r="A11" s="86">
        <v>5</v>
      </c>
      <c r="B11" s="390"/>
      <c r="C11" s="390"/>
      <c r="D11" s="390"/>
      <c r="F11" s="127"/>
      <c r="G11" s="127"/>
      <c r="H11" s="127"/>
    </row>
    <row r="12" spans="1:8" x14ac:dyDescent="0.2">
      <c r="A12" s="86">
        <v>6</v>
      </c>
      <c r="B12" s="390"/>
      <c r="C12" s="390"/>
      <c r="D12" s="390"/>
      <c r="F12" s="272"/>
      <c r="G12" s="272"/>
      <c r="H12" s="272"/>
    </row>
    <row r="13" spans="1:8" x14ac:dyDescent="0.2">
      <c r="A13" s="86">
        <v>7</v>
      </c>
      <c r="B13" s="390"/>
      <c r="C13" s="390"/>
      <c r="D13" s="390"/>
      <c r="E13" s="272"/>
      <c r="F13" s="127"/>
      <c r="G13" s="319"/>
      <c r="H13" s="319"/>
    </row>
    <row r="14" spans="1:8" x14ac:dyDescent="0.2">
      <c r="A14" s="86">
        <v>8</v>
      </c>
      <c r="B14" s="390"/>
      <c r="C14" s="390"/>
      <c r="D14" s="390"/>
      <c r="F14" s="127"/>
      <c r="G14" s="127"/>
      <c r="H14" s="127"/>
    </row>
    <row r="15" spans="1:8" x14ac:dyDescent="0.2">
      <c r="A15" s="86">
        <v>9</v>
      </c>
      <c r="B15" s="390"/>
      <c r="C15" s="390"/>
      <c r="D15" s="390"/>
      <c r="E15" s="139"/>
      <c r="F15" s="139"/>
      <c r="G15" s="319"/>
      <c r="H15" s="319"/>
    </row>
    <row r="16" spans="1:8" x14ac:dyDescent="0.2">
      <c r="A16" s="149">
        <v>10</v>
      </c>
      <c r="B16" s="391"/>
      <c r="C16" s="391"/>
      <c r="D16" s="391"/>
      <c r="E16" s="147"/>
      <c r="F16" s="147"/>
      <c r="G16" s="147"/>
      <c r="H16" s="147"/>
    </row>
    <row r="17" spans="1:8" x14ac:dyDescent="0.2">
      <c r="A17" s="110"/>
      <c r="D17" s="265" t="s">
        <v>23</v>
      </c>
      <c r="E17" s="145">
        <f>SUM(E6:E16)</f>
        <v>108784</v>
      </c>
      <c r="F17" s="145">
        <f t="shared" ref="F17:H17" si="0">SUM(F6:F16)</f>
        <v>116010</v>
      </c>
      <c r="G17" s="145">
        <f t="shared" si="0"/>
        <v>0</v>
      </c>
      <c r="H17" s="145">
        <f t="shared" si="0"/>
        <v>0</v>
      </c>
    </row>
    <row r="18" spans="1:8" x14ac:dyDescent="0.2">
      <c r="A18" s="78"/>
      <c r="B18" s="79"/>
      <c r="C18" s="79"/>
      <c r="D18" s="158"/>
      <c r="E18" s="140"/>
      <c r="F18" s="127"/>
      <c r="G18" s="127"/>
      <c r="H18" s="127"/>
    </row>
    <row r="19" spans="1:8" x14ac:dyDescent="0.2">
      <c r="A19" s="119">
        <v>6.15</v>
      </c>
      <c r="B19" s="113" t="s">
        <v>257</v>
      </c>
      <c r="C19" s="113"/>
      <c r="D19" s="135"/>
      <c r="E19" s="156"/>
      <c r="F19" s="156"/>
      <c r="G19" s="269"/>
      <c r="H19" s="156"/>
    </row>
    <row r="20" spans="1:8" x14ac:dyDescent="0.2">
      <c r="A20" s="109"/>
    </row>
    <row r="21" spans="1:8" x14ac:dyDescent="0.2">
      <c r="A21" s="271"/>
      <c r="B21" s="141"/>
      <c r="C21" s="141"/>
      <c r="D21" s="264"/>
      <c r="E21" s="147" t="s">
        <v>458</v>
      </c>
      <c r="F21" s="147" t="s">
        <v>458</v>
      </c>
      <c r="G21" s="147" t="s">
        <v>458</v>
      </c>
      <c r="H21" s="147" t="s">
        <v>458</v>
      </c>
    </row>
    <row r="22" spans="1:8" x14ac:dyDescent="0.2">
      <c r="A22" s="86" t="s">
        <v>459</v>
      </c>
      <c r="B22" s="389"/>
      <c r="C22" s="389"/>
      <c r="D22" s="389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90"/>
      <c r="C23" s="390"/>
      <c r="D23" s="390"/>
      <c r="E23" s="139"/>
      <c r="F23" s="139"/>
      <c r="G23" s="139"/>
      <c r="H23" s="139"/>
    </row>
    <row r="24" spans="1:8" x14ac:dyDescent="0.2">
      <c r="A24" s="86">
        <v>2</v>
      </c>
      <c r="B24" s="390"/>
      <c r="C24" s="390"/>
      <c r="D24" s="390"/>
      <c r="E24" s="139"/>
      <c r="F24" s="139"/>
      <c r="G24" s="127"/>
      <c r="H24" s="127"/>
    </row>
    <row r="25" spans="1:8" x14ac:dyDescent="0.2">
      <c r="A25" s="86">
        <v>3</v>
      </c>
      <c r="B25" s="390"/>
      <c r="C25" s="390"/>
      <c r="D25" s="390"/>
      <c r="E25" s="139"/>
      <c r="F25" s="139"/>
      <c r="G25" s="139"/>
      <c r="H25" s="139"/>
    </row>
    <row r="26" spans="1:8" x14ac:dyDescent="0.2">
      <c r="A26" s="86">
        <v>4</v>
      </c>
      <c r="B26" s="390"/>
      <c r="C26" s="390"/>
      <c r="D26" s="390"/>
      <c r="E26" s="139"/>
      <c r="F26" s="139"/>
      <c r="G26" s="139"/>
      <c r="H26" s="139"/>
    </row>
    <row r="27" spans="1:8" x14ac:dyDescent="0.2">
      <c r="A27" s="86">
        <v>5</v>
      </c>
      <c r="B27" s="390"/>
      <c r="C27" s="390"/>
      <c r="D27" s="390"/>
      <c r="F27" s="127"/>
      <c r="G27" s="127"/>
      <c r="H27" s="127"/>
    </row>
    <row r="28" spans="1:8" x14ac:dyDescent="0.2">
      <c r="A28" s="86">
        <v>6</v>
      </c>
      <c r="B28" s="390"/>
      <c r="C28" s="390"/>
      <c r="D28" s="390"/>
      <c r="F28" s="272"/>
      <c r="G28" s="272"/>
      <c r="H28" s="272"/>
    </row>
    <row r="29" spans="1:8" x14ac:dyDescent="0.2">
      <c r="A29" s="86">
        <v>7</v>
      </c>
      <c r="B29" s="390"/>
      <c r="C29" s="390"/>
      <c r="D29" s="390"/>
      <c r="E29" s="272"/>
      <c r="F29" s="127"/>
      <c r="G29" s="319"/>
      <c r="H29" s="319"/>
    </row>
    <row r="30" spans="1:8" x14ac:dyDescent="0.2">
      <c r="A30" s="86">
        <v>8</v>
      </c>
      <c r="B30" s="390"/>
      <c r="C30" s="390"/>
      <c r="D30" s="390"/>
      <c r="F30" s="127"/>
      <c r="G30" s="127"/>
      <c r="H30" s="127"/>
    </row>
    <row r="31" spans="1:8" x14ac:dyDescent="0.2">
      <c r="A31" s="86">
        <v>9</v>
      </c>
      <c r="B31" s="390"/>
      <c r="C31" s="390"/>
      <c r="D31" s="390"/>
      <c r="E31" s="139"/>
      <c r="F31" s="139"/>
      <c r="G31" s="319"/>
      <c r="H31" s="319"/>
    </row>
    <row r="32" spans="1:8" x14ac:dyDescent="0.2">
      <c r="A32" s="149">
        <v>10</v>
      </c>
      <c r="B32" s="391"/>
      <c r="C32" s="391"/>
      <c r="D32" s="391"/>
      <c r="E32" s="147"/>
      <c r="F32" s="147"/>
      <c r="G32" s="147"/>
      <c r="H32" s="147"/>
    </row>
    <row r="33" spans="1:8" x14ac:dyDescent="0.2">
      <c r="A33" s="110"/>
      <c r="D33" s="265" t="s">
        <v>23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">
      <c r="A34" s="109"/>
      <c r="E34" s="73"/>
      <c r="F34" s="127"/>
      <c r="G34" s="127"/>
      <c r="H34" s="127"/>
    </row>
    <row r="35" spans="1:8" x14ac:dyDescent="0.2">
      <c r="A35" s="119">
        <v>6.38</v>
      </c>
      <c r="B35" s="113" t="s">
        <v>258</v>
      </c>
      <c r="C35" s="113"/>
      <c r="D35" s="113"/>
      <c r="E35" s="116"/>
      <c r="F35" s="116"/>
      <c r="G35" s="117"/>
      <c r="H35" s="116"/>
    </row>
    <row r="36" spans="1:8" x14ac:dyDescent="0.2">
      <c r="A36" s="109"/>
    </row>
    <row r="37" spans="1:8" x14ac:dyDescent="0.2">
      <c r="A37" s="270"/>
      <c r="B37" s="141"/>
      <c r="C37" s="141"/>
      <c r="D37" s="141"/>
      <c r="E37" s="147" t="s">
        <v>845</v>
      </c>
      <c r="F37" s="147" t="s">
        <v>458</v>
      </c>
      <c r="G37" s="147" t="s">
        <v>458</v>
      </c>
      <c r="H37" s="147" t="s">
        <v>458</v>
      </c>
    </row>
    <row r="38" spans="1:8" x14ac:dyDescent="0.2">
      <c r="A38" s="79" t="s">
        <v>262</v>
      </c>
      <c r="E38" s="127" t="s">
        <v>921</v>
      </c>
      <c r="F38" s="127"/>
      <c r="G38" s="127"/>
      <c r="H38" s="127"/>
    </row>
    <row r="39" spans="1:8" x14ac:dyDescent="0.2">
      <c r="B39" s="86" t="s">
        <v>846</v>
      </c>
      <c r="C39" s="127" t="s">
        <v>264</v>
      </c>
      <c r="D39" s="127" t="s">
        <v>265</v>
      </c>
      <c r="E39" s="228">
        <v>41686</v>
      </c>
      <c r="F39" s="228"/>
      <c r="G39" s="228"/>
      <c r="H39" s="228"/>
    </row>
    <row r="40" spans="1:8" x14ac:dyDescent="0.2">
      <c r="A40" s="73" t="s">
        <v>852</v>
      </c>
      <c r="B40" s="86" t="s">
        <v>847</v>
      </c>
      <c r="C40" s="127" t="s">
        <v>264</v>
      </c>
      <c r="D40" s="127" t="s">
        <v>265</v>
      </c>
      <c r="E40" s="366">
        <v>5000</v>
      </c>
      <c r="F40" s="228"/>
      <c r="G40" s="228"/>
      <c r="H40" s="228"/>
    </row>
    <row r="41" spans="1:8" x14ac:dyDescent="0.2">
      <c r="B41" s="86" t="s">
        <v>848</v>
      </c>
      <c r="C41" s="127" t="s">
        <v>264</v>
      </c>
      <c r="D41" s="127" t="s">
        <v>265</v>
      </c>
      <c r="E41" s="228">
        <v>24459</v>
      </c>
      <c r="F41" s="228"/>
      <c r="G41" s="228"/>
      <c r="H41" s="228"/>
    </row>
    <row r="42" spans="1:8" x14ac:dyDescent="0.2">
      <c r="B42" s="86" t="s">
        <v>849</v>
      </c>
      <c r="C42" s="127" t="s">
        <v>264</v>
      </c>
      <c r="D42" s="127" t="s">
        <v>265</v>
      </c>
      <c r="E42" s="228">
        <v>10456</v>
      </c>
      <c r="F42" s="228"/>
      <c r="G42" s="228"/>
      <c r="H42" s="228"/>
    </row>
    <row r="43" spans="1:8" x14ac:dyDescent="0.2">
      <c r="B43" s="86" t="s">
        <v>850</v>
      </c>
      <c r="C43" s="127" t="s">
        <v>264</v>
      </c>
      <c r="D43" s="127" t="s">
        <v>265</v>
      </c>
      <c r="E43" s="228">
        <v>11426</v>
      </c>
      <c r="F43" s="228"/>
      <c r="G43" s="228"/>
      <c r="H43" s="228"/>
    </row>
    <row r="44" spans="1:8" x14ac:dyDescent="0.2">
      <c r="B44" s="86" t="s">
        <v>851</v>
      </c>
      <c r="C44" s="127" t="s">
        <v>264</v>
      </c>
      <c r="D44" s="127" t="s">
        <v>265</v>
      </c>
      <c r="E44" s="228">
        <v>1247</v>
      </c>
      <c r="F44" s="228"/>
      <c r="G44" s="228"/>
      <c r="H44" s="228"/>
    </row>
    <row r="45" spans="1:8" x14ac:dyDescent="0.2">
      <c r="B45" s="86" t="s">
        <v>853</v>
      </c>
      <c r="C45" s="127" t="s">
        <v>264</v>
      </c>
      <c r="D45" s="127" t="s">
        <v>265</v>
      </c>
      <c r="E45" s="228">
        <v>10221</v>
      </c>
      <c r="F45" s="228"/>
      <c r="G45" s="228"/>
      <c r="H45" s="228"/>
    </row>
    <row r="46" spans="1:8" x14ac:dyDescent="0.2">
      <c r="A46" s="73" t="s">
        <v>852</v>
      </c>
      <c r="B46" s="86" t="s">
        <v>854</v>
      </c>
      <c r="C46" s="127" t="s">
        <v>264</v>
      </c>
      <c r="D46" s="127" t="s">
        <v>265</v>
      </c>
      <c r="E46" s="366">
        <v>2000</v>
      </c>
      <c r="F46" s="228"/>
      <c r="G46" s="228"/>
      <c r="H46" s="228"/>
    </row>
    <row r="47" spans="1:8" x14ac:dyDescent="0.2">
      <c r="B47" s="86" t="s">
        <v>855</v>
      </c>
      <c r="C47" s="127" t="s">
        <v>264</v>
      </c>
      <c r="D47" s="127" t="s">
        <v>265</v>
      </c>
      <c r="E47" s="228">
        <v>12083</v>
      </c>
      <c r="F47" s="228"/>
      <c r="G47" s="228"/>
      <c r="H47" s="228"/>
    </row>
    <row r="48" spans="1:8" x14ac:dyDescent="0.2">
      <c r="B48" s="86" t="s">
        <v>856</v>
      </c>
      <c r="C48" s="127" t="s">
        <v>264</v>
      </c>
      <c r="D48" s="127" t="s">
        <v>265</v>
      </c>
      <c r="E48" s="228">
        <v>10831</v>
      </c>
      <c r="F48" s="228"/>
      <c r="G48" s="228"/>
      <c r="H48" s="228"/>
    </row>
    <row r="49" spans="1:8" x14ac:dyDescent="0.2">
      <c r="B49" s="86" t="s">
        <v>860</v>
      </c>
      <c r="C49" s="127" t="s">
        <v>264</v>
      </c>
      <c r="D49" s="127" t="s">
        <v>265</v>
      </c>
      <c r="E49" s="228">
        <v>966</v>
      </c>
      <c r="F49" s="228"/>
      <c r="G49" s="228"/>
      <c r="H49" s="228"/>
    </row>
    <row r="50" spans="1:8" x14ac:dyDescent="0.2">
      <c r="A50" s="73" t="s">
        <v>852</v>
      </c>
      <c r="B50" s="86" t="s">
        <v>859</v>
      </c>
      <c r="C50" s="127" t="s">
        <v>264</v>
      </c>
      <c r="D50" s="127" t="s">
        <v>265</v>
      </c>
      <c r="E50" s="366">
        <v>2000</v>
      </c>
      <c r="F50" s="228"/>
      <c r="G50" s="228"/>
      <c r="H50" s="228"/>
    </row>
    <row r="51" spans="1:8" x14ac:dyDescent="0.2">
      <c r="E51" s="228"/>
      <c r="F51" s="228"/>
      <c r="G51" s="228"/>
      <c r="H51" s="228"/>
    </row>
    <row r="52" spans="1:8" x14ac:dyDescent="0.2">
      <c r="A52" s="79" t="s">
        <v>267</v>
      </c>
      <c r="C52" s="127"/>
      <c r="E52" s="228"/>
      <c r="F52" s="228"/>
      <c r="G52" s="228"/>
      <c r="H52" s="228"/>
    </row>
    <row r="53" spans="1:8" x14ac:dyDescent="0.2">
      <c r="B53" s="86" t="s">
        <v>855</v>
      </c>
      <c r="C53" s="127" t="s">
        <v>264</v>
      </c>
      <c r="D53" s="127" t="s">
        <v>265</v>
      </c>
      <c r="E53" s="228">
        <v>3516</v>
      </c>
      <c r="F53" s="228"/>
      <c r="G53" s="228"/>
      <c r="H53" s="228"/>
    </row>
    <row r="54" spans="1:8" x14ac:dyDescent="0.2">
      <c r="B54" s="86" t="s">
        <v>861</v>
      </c>
      <c r="C54" s="127" t="s">
        <v>264</v>
      </c>
      <c r="D54" s="127" t="s">
        <v>265</v>
      </c>
      <c r="E54" s="228">
        <v>3789</v>
      </c>
      <c r="F54" s="228"/>
      <c r="G54" s="228"/>
      <c r="H54" s="228"/>
    </row>
    <row r="55" spans="1:8" x14ac:dyDescent="0.2">
      <c r="B55" s="86" t="s">
        <v>862</v>
      </c>
      <c r="C55" s="127" t="s">
        <v>264</v>
      </c>
      <c r="D55" s="127" t="s">
        <v>265</v>
      </c>
      <c r="E55" s="228">
        <v>7821</v>
      </c>
      <c r="F55" s="228"/>
      <c r="G55" s="228"/>
      <c r="H55" s="228"/>
    </row>
    <row r="56" spans="1:8" x14ac:dyDescent="0.2">
      <c r="B56" s="86" t="s">
        <v>863</v>
      </c>
      <c r="C56" s="127" t="s">
        <v>264</v>
      </c>
      <c r="D56" s="127" t="s">
        <v>265</v>
      </c>
      <c r="E56" s="228">
        <v>5331</v>
      </c>
      <c r="F56" s="228"/>
      <c r="G56" s="228"/>
      <c r="H56" s="228"/>
    </row>
    <row r="57" spans="1:8" x14ac:dyDescent="0.2">
      <c r="A57" s="73" t="s">
        <v>852</v>
      </c>
      <c r="B57" s="86" t="s">
        <v>866</v>
      </c>
      <c r="C57" s="127" t="s">
        <v>264</v>
      </c>
      <c r="D57" s="127" t="s">
        <v>265</v>
      </c>
      <c r="E57" s="366">
        <v>2000</v>
      </c>
      <c r="F57" s="228"/>
      <c r="G57" s="228"/>
      <c r="H57" s="228"/>
    </row>
    <row r="58" spans="1:8" x14ac:dyDescent="0.2">
      <c r="E58" s="228"/>
      <c r="F58" s="228"/>
      <c r="G58" s="228"/>
      <c r="H58" s="228"/>
    </row>
    <row r="59" spans="1:8" x14ac:dyDescent="0.2">
      <c r="A59" s="86">
        <v>1</v>
      </c>
      <c r="B59" s="390" t="s">
        <v>864</v>
      </c>
      <c r="C59" s="390"/>
      <c r="D59" s="390"/>
      <c r="E59" s="140">
        <v>3570</v>
      </c>
      <c r="F59" s="140"/>
      <c r="G59" s="140"/>
      <c r="H59" s="140"/>
    </row>
    <row r="60" spans="1:8" x14ac:dyDescent="0.2">
      <c r="A60" s="86">
        <v>2</v>
      </c>
      <c r="B60" s="390" t="s">
        <v>865</v>
      </c>
      <c r="C60" s="390"/>
      <c r="D60" s="390"/>
      <c r="E60" s="140">
        <v>22517</v>
      </c>
      <c r="F60" s="140"/>
      <c r="G60" s="140"/>
      <c r="H60" s="140"/>
    </row>
    <row r="61" spans="1:8" x14ac:dyDescent="0.2">
      <c r="A61" s="86">
        <v>3</v>
      </c>
      <c r="B61" s="390"/>
      <c r="C61" s="390"/>
      <c r="D61" s="390"/>
      <c r="E61" s="228"/>
      <c r="F61" s="228"/>
      <c r="G61" s="228"/>
      <c r="H61" s="228"/>
    </row>
    <row r="62" spans="1:8" x14ac:dyDescent="0.2">
      <c r="A62" s="86">
        <v>4</v>
      </c>
      <c r="B62" s="390"/>
      <c r="C62" s="390"/>
      <c r="D62" s="390"/>
      <c r="E62" s="367"/>
      <c r="F62" s="367"/>
      <c r="G62" s="367"/>
      <c r="H62" s="367"/>
    </row>
    <row r="63" spans="1:8" x14ac:dyDescent="0.2">
      <c r="A63" s="86">
        <v>5</v>
      </c>
      <c r="B63" s="390"/>
      <c r="C63" s="390"/>
      <c r="D63" s="390"/>
      <c r="E63" s="140"/>
      <c r="F63" s="228"/>
      <c r="G63" s="368"/>
      <c r="H63" s="368"/>
    </row>
    <row r="64" spans="1:8" x14ac:dyDescent="0.2">
      <c r="A64" s="110"/>
      <c r="D64" s="265" t="s">
        <v>23</v>
      </c>
      <c r="E64" s="145">
        <f>SUM(E39:E63)</f>
        <v>180919</v>
      </c>
      <c r="F64" s="145">
        <f>SUM(F56:F63)</f>
        <v>0</v>
      </c>
      <c r="G64" s="145">
        <f>SUM(G56:G63)</f>
        <v>0</v>
      </c>
      <c r="H64" s="145">
        <f>SUM(H56:H63)</f>
        <v>0</v>
      </c>
    </row>
    <row r="65" spans="1:8" x14ac:dyDescent="0.2">
      <c r="A65" s="79" t="s">
        <v>858</v>
      </c>
      <c r="E65" s="228"/>
      <c r="F65" s="228"/>
      <c r="G65" s="228"/>
      <c r="H65" s="228"/>
    </row>
    <row r="66" spans="1:8" x14ac:dyDescent="0.2">
      <c r="B66" s="86" t="s">
        <v>857</v>
      </c>
      <c r="C66" s="127" t="s">
        <v>264</v>
      </c>
      <c r="D66" s="127" t="s">
        <v>265</v>
      </c>
      <c r="E66" s="228">
        <v>13389</v>
      </c>
      <c r="F66" s="228"/>
      <c r="G66" s="228"/>
      <c r="H66" s="228"/>
    </row>
    <row r="67" spans="1:8" x14ac:dyDescent="0.2">
      <c r="A67" s="86"/>
      <c r="E67" s="73"/>
      <c r="F67" s="140"/>
      <c r="G67" s="140"/>
      <c r="H67" s="140"/>
    </row>
    <row r="68" spans="1:8" x14ac:dyDescent="0.2">
      <c r="A68" s="109"/>
    </row>
    <row r="69" spans="1:8" x14ac:dyDescent="0.2">
      <c r="A69" s="119">
        <v>6.4420000000000002</v>
      </c>
      <c r="B69" s="113" t="s">
        <v>260</v>
      </c>
      <c r="C69" s="113"/>
      <c r="D69" s="113"/>
      <c r="E69" s="156"/>
      <c r="F69" s="156"/>
      <c r="G69" s="269"/>
      <c r="H69" s="156"/>
    </row>
    <row r="70" spans="1:8" x14ac:dyDescent="0.2">
      <c r="A70" s="127"/>
    </row>
    <row r="71" spans="1:8" x14ac:dyDescent="0.2">
      <c r="A71" s="271"/>
      <c r="B71" s="141"/>
      <c r="C71" s="141"/>
      <c r="D71" s="264"/>
      <c r="E71" s="147" t="s">
        <v>458</v>
      </c>
      <c r="F71" s="147" t="s">
        <v>458</v>
      </c>
      <c r="G71" s="147" t="s">
        <v>458</v>
      </c>
      <c r="H71" s="147" t="s">
        <v>458</v>
      </c>
    </row>
    <row r="72" spans="1:8" x14ac:dyDescent="0.2">
      <c r="A72" s="86" t="s">
        <v>459</v>
      </c>
      <c r="B72" s="389"/>
      <c r="C72" s="389"/>
      <c r="D72" s="389"/>
      <c r="E72" s="228">
        <v>0</v>
      </c>
      <c r="F72" s="228">
        <v>0</v>
      </c>
      <c r="G72" s="228">
        <v>0</v>
      </c>
      <c r="H72" s="228">
        <v>0</v>
      </c>
    </row>
    <row r="73" spans="1:8" x14ac:dyDescent="0.2">
      <c r="A73" s="86">
        <v>1</v>
      </c>
      <c r="B73" s="390"/>
      <c r="C73" s="390"/>
      <c r="D73" s="390"/>
      <c r="E73" s="139"/>
      <c r="F73" s="139"/>
      <c r="G73" s="139"/>
      <c r="H73" s="139"/>
    </row>
    <row r="74" spans="1:8" x14ac:dyDescent="0.2">
      <c r="A74" s="86">
        <v>2</v>
      </c>
      <c r="B74" s="390"/>
      <c r="C74" s="390"/>
      <c r="D74" s="390"/>
      <c r="E74" s="139"/>
      <c r="F74" s="139"/>
      <c r="G74" s="127"/>
      <c r="H74" s="127"/>
    </row>
    <row r="75" spans="1:8" x14ac:dyDescent="0.2">
      <c r="A75" s="86">
        <v>3</v>
      </c>
      <c r="B75" s="390"/>
      <c r="C75" s="390"/>
      <c r="D75" s="390"/>
      <c r="E75" s="139"/>
      <c r="F75" s="139"/>
      <c r="G75" s="139"/>
      <c r="H75" s="139"/>
    </row>
    <row r="76" spans="1:8" x14ac:dyDescent="0.2">
      <c r="A76" s="86">
        <v>4</v>
      </c>
      <c r="B76" s="390"/>
      <c r="C76" s="390"/>
      <c r="D76" s="390"/>
      <c r="E76" s="139"/>
      <c r="F76" s="139"/>
      <c r="G76" s="139"/>
      <c r="H76" s="139"/>
    </row>
    <row r="77" spans="1:8" x14ac:dyDescent="0.2">
      <c r="A77" s="86">
        <v>5</v>
      </c>
      <c r="B77" s="390"/>
      <c r="C77" s="390"/>
      <c r="D77" s="390"/>
      <c r="F77" s="127"/>
      <c r="G77" s="127"/>
      <c r="H77" s="127"/>
    </row>
    <row r="78" spans="1:8" x14ac:dyDescent="0.2">
      <c r="A78" s="86">
        <v>6</v>
      </c>
      <c r="B78" s="390"/>
      <c r="C78" s="390"/>
      <c r="D78" s="390"/>
      <c r="F78" s="272"/>
      <c r="G78" s="272"/>
      <c r="H78" s="272"/>
    </row>
    <row r="79" spans="1:8" x14ac:dyDescent="0.2">
      <c r="A79" s="86">
        <v>7</v>
      </c>
      <c r="B79" s="390"/>
      <c r="C79" s="390"/>
      <c r="D79" s="390"/>
      <c r="E79" s="272"/>
      <c r="F79" s="127"/>
      <c r="G79" s="319"/>
      <c r="H79" s="319"/>
    </row>
    <row r="80" spans="1:8" x14ac:dyDescent="0.2">
      <c r="A80" s="86">
        <v>8</v>
      </c>
      <c r="B80" s="390"/>
      <c r="C80" s="390"/>
      <c r="D80" s="390"/>
      <c r="F80" s="127"/>
      <c r="G80" s="127"/>
      <c r="H80" s="127"/>
    </row>
    <row r="81" spans="1:8" x14ac:dyDescent="0.2">
      <c r="A81" s="86">
        <v>9</v>
      </c>
      <c r="B81" s="390"/>
      <c r="C81" s="390"/>
      <c r="D81" s="390"/>
      <c r="E81" s="139"/>
      <c r="F81" s="139"/>
      <c r="G81" s="319"/>
      <c r="H81" s="319"/>
    </row>
    <row r="82" spans="1:8" x14ac:dyDescent="0.2">
      <c r="A82" s="149">
        <v>10</v>
      </c>
      <c r="B82" s="391"/>
      <c r="C82" s="391"/>
      <c r="D82" s="391"/>
      <c r="E82" s="147"/>
      <c r="F82" s="147"/>
      <c r="G82" s="147"/>
      <c r="H82" s="147"/>
    </row>
    <row r="83" spans="1:8" x14ac:dyDescent="0.2">
      <c r="A83" s="110"/>
      <c r="D83" s="265" t="s">
        <v>23</v>
      </c>
      <c r="E83" s="145">
        <f>SUM(E72:E82)</f>
        <v>0</v>
      </c>
      <c r="F83" s="145">
        <f t="shared" ref="F83:H83" si="2">SUM(F72:F82)</f>
        <v>0</v>
      </c>
      <c r="G83" s="145">
        <f t="shared" si="2"/>
        <v>0</v>
      </c>
      <c r="H83" s="145">
        <f t="shared" si="2"/>
        <v>0</v>
      </c>
    </row>
    <row r="84" spans="1:8" x14ac:dyDescent="0.2">
      <c r="A84" s="127"/>
      <c r="F84" s="127"/>
      <c r="G84" s="127"/>
      <c r="H84" s="127"/>
    </row>
    <row r="85" spans="1:8" x14ac:dyDescent="0.2">
      <c r="A85" s="119">
        <v>6.46</v>
      </c>
      <c r="B85" s="113" t="s">
        <v>261</v>
      </c>
      <c r="C85" s="113"/>
      <c r="D85" s="113"/>
      <c r="E85" s="116"/>
      <c r="F85" s="116"/>
      <c r="G85" s="117"/>
      <c r="H85" s="116"/>
    </row>
    <row r="87" spans="1:8" x14ac:dyDescent="0.2">
      <c r="A87" s="271"/>
      <c r="B87" s="141"/>
      <c r="C87" s="141"/>
      <c r="D87" s="264"/>
      <c r="E87" s="147" t="s">
        <v>458</v>
      </c>
      <c r="F87" s="147" t="s">
        <v>458</v>
      </c>
      <c r="G87" s="147" t="s">
        <v>458</v>
      </c>
      <c r="H87" s="147" t="s">
        <v>458</v>
      </c>
    </row>
    <row r="88" spans="1:8" x14ac:dyDescent="0.2">
      <c r="A88" s="86" t="s">
        <v>459</v>
      </c>
      <c r="B88" s="389"/>
      <c r="C88" s="389"/>
      <c r="D88" s="389"/>
      <c r="E88" s="228">
        <v>0</v>
      </c>
      <c r="F88" s="228">
        <v>0</v>
      </c>
      <c r="G88" s="228">
        <v>0</v>
      </c>
      <c r="H88" s="228">
        <v>0</v>
      </c>
    </row>
    <row r="89" spans="1:8" x14ac:dyDescent="0.2">
      <c r="A89" s="86">
        <v>1</v>
      </c>
      <c r="B89" s="390" t="s">
        <v>15</v>
      </c>
      <c r="C89" s="390"/>
      <c r="D89" s="390"/>
      <c r="E89" s="139"/>
      <c r="F89" s="139"/>
      <c r="G89" s="139"/>
      <c r="H89" s="139"/>
    </row>
    <row r="90" spans="1:8" x14ac:dyDescent="0.2">
      <c r="A90" s="86">
        <v>2</v>
      </c>
      <c r="B90" s="390" t="s">
        <v>16</v>
      </c>
      <c r="C90" s="390"/>
      <c r="D90" s="390"/>
      <c r="E90" s="139"/>
      <c r="F90" s="139"/>
      <c r="G90" s="127"/>
      <c r="H90" s="127"/>
    </row>
    <row r="91" spans="1:8" x14ac:dyDescent="0.2">
      <c r="A91" s="86">
        <v>3</v>
      </c>
      <c r="B91" s="390"/>
      <c r="C91" s="390"/>
      <c r="D91" s="390"/>
      <c r="E91" s="139"/>
      <c r="F91" s="139"/>
      <c r="G91" s="139"/>
      <c r="H91" s="139"/>
    </row>
    <row r="92" spans="1:8" x14ac:dyDescent="0.2">
      <c r="A92" s="86">
        <v>4</v>
      </c>
      <c r="B92" s="390"/>
      <c r="C92" s="390"/>
      <c r="D92" s="390"/>
      <c r="E92" s="139"/>
      <c r="F92" s="139"/>
      <c r="G92" s="139"/>
      <c r="H92" s="139"/>
    </row>
    <row r="93" spans="1:8" x14ac:dyDescent="0.2">
      <c r="A93" s="86">
        <v>5</v>
      </c>
      <c r="B93" s="390"/>
      <c r="C93" s="390"/>
      <c r="D93" s="390"/>
      <c r="F93" s="127"/>
      <c r="G93" s="127"/>
      <c r="H93" s="127"/>
    </row>
    <row r="94" spans="1:8" x14ac:dyDescent="0.2">
      <c r="A94" s="86">
        <v>6</v>
      </c>
      <c r="B94" s="390"/>
      <c r="C94" s="390"/>
      <c r="D94" s="390"/>
      <c r="F94" s="272"/>
      <c r="G94" s="272"/>
      <c r="H94" s="272"/>
    </row>
    <row r="95" spans="1:8" x14ac:dyDescent="0.2">
      <c r="A95" s="86">
        <v>7</v>
      </c>
      <c r="B95" s="390"/>
      <c r="C95" s="390"/>
      <c r="D95" s="390"/>
      <c r="E95" s="272"/>
      <c r="F95" s="127"/>
      <c r="G95" s="319"/>
      <c r="H95" s="319"/>
    </row>
    <row r="96" spans="1:8" x14ac:dyDescent="0.2">
      <c r="A96" s="86">
        <v>8</v>
      </c>
      <c r="B96" s="390"/>
      <c r="C96" s="390"/>
      <c r="D96" s="390"/>
      <c r="F96" s="127"/>
      <c r="G96" s="127"/>
      <c r="H96" s="127"/>
    </row>
    <row r="97" spans="1:8" x14ac:dyDescent="0.2">
      <c r="A97" s="86">
        <v>9</v>
      </c>
      <c r="B97" s="390"/>
      <c r="C97" s="390"/>
      <c r="D97" s="390"/>
      <c r="E97" s="139"/>
      <c r="F97" s="139"/>
      <c r="G97" s="319"/>
      <c r="H97" s="319"/>
    </row>
    <row r="98" spans="1:8" x14ac:dyDescent="0.2">
      <c r="A98" s="149">
        <v>10</v>
      </c>
      <c r="B98" s="391"/>
      <c r="C98" s="391"/>
      <c r="D98" s="391"/>
      <c r="E98" s="147"/>
      <c r="F98" s="147"/>
      <c r="G98" s="147"/>
      <c r="H98" s="147"/>
    </row>
    <row r="99" spans="1:8" x14ac:dyDescent="0.2">
      <c r="A99" s="110"/>
      <c r="D99" s="265" t="s">
        <v>23</v>
      </c>
      <c r="E99" s="145">
        <f>SUM(E88:E98)</f>
        <v>0</v>
      </c>
      <c r="F99" s="145">
        <f t="shared" ref="F99:H99" si="3">SUM(F88:F98)</f>
        <v>0</v>
      </c>
      <c r="G99" s="145">
        <f t="shared" si="3"/>
        <v>0</v>
      </c>
      <c r="H99" s="145">
        <f t="shared" si="3"/>
        <v>0</v>
      </c>
    </row>
    <row r="100" spans="1:8" x14ac:dyDescent="0.2">
      <c r="B100" s="79"/>
      <c r="C100" s="79"/>
      <c r="D100" s="99"/>
      <c r="E100" s="140"/>
      <c r="F100" s="73"/>
    </row>
    <row r="101" spans="1:8" x14ac:dyDescent="0.2">
      <c r="A101" s="266" t="s">
        <v>505</v>
      </c>
      <c r="B101" s="79"/>
      <c r="C101" s="79"/>
      <c r="D101" s="99"/>
      <c r="E101" s="140"/>
      <c r="F101" s="73"/>
    </row>
    <row r="102" spans="1:8" ht="15.75" x14ac:dyDescent="0.25">
      <c r="B102" s="370" t="s">
        <v>922</v>
      </c>
      <c r="C102" s="161"/>
      <c r="D102" s="160" t="s">
        <v>268</v>
      </c>
      <c r="E102" s="160" t="s">
        <v>177</v>
      </c>
      <c r="F102" s="162" t="s">
        <v>269</v>
      </c>
      <c r="G102" s="163" t="s">
        <v>179</v>
      </c>
      <c r="H102" s="164" t="s">
        <v>270</v>
      </c>
    </row>
    <row r="103" spans="1:8" x14ac:dyDescent="0.2">
      <c r="B103" s="165" t="s">
        <v>576</v>
      </c>
    </row>
    <row r="104" spans="1:8" x14ac:dyDescent="0.2">
      <c r="B104" s="166" t="s">
        <v>577</v>
      </c>
      <c r="D104" s="127"/>
      <c r="E104" s="127">
        <v>0</v>
      </c>
      <c r="F104" s="158">
        <v>0</v>
      </c>
      <c r="G104" s="158">
        <f>E104*F104</f>
        <v>0</v>
      </c>
    </row>
    <row r="105" spans="1:8" x14ac:dyDescent="0.2">
      <c r="B105" s="166" t="s">
        <v>578</v>
      </c>
      <c r="D105" s="127"/>
      <c r="E105" s="127">
        <v>0</v>
      </c>
      <c r="F105" s="158">
        <v>0</v>
      </c>
      <c r="G105" s="158">
        <f>E105*F105</f>
        <v>0</v>
      </c>
    </row>
    <row r="106" spans="1:8" x14ac:dyDescent="0.2">
      <c r="B106" s="166" t="s">
        <v>579</v>
      </c>
      <c r="D106" s="127"/>
      <c r="E106" s="127">
        <v>0</v>
      </c>
      <c r="F106" s="158">
        <v>0</v>
      </c>
      <c r="G106" s="158">
        <f t="shared" ref="G106:G142" si="4">E106*F106</f>
        <v>0</v>
      </c>
    </row>
    <row r="107" spans="1:8" x14ac:dyDescent="0.2">
      <c r="B107" s="166" t="s">
        <v>583</v>
      </c>
      <c r="D107" s="127"/>
      <c r="E107" s="127">
        <v>0</v>
      </c>
      <c r="F107" s="158">
        <v>0</v>
      </c>
      <c r="G107" s="158">
        <f t="shared" ref="G107:G108" si="5">E107*F107</f>
        <v>0</v>
      </c>
    </row>
    <row r="108" spans="1:8" x14ac:dyDescent="0.2">
      <c r="B108" s="166" t="s">
        <v>580</v>
      </c>
      <c r="D108" s="127" t="s">
        <v>925</v>
      </c>
      <c r="E108" s="127">
        <v>50</v>
      </c>
      <c r="F108" s="158">
        <v>0</v>
      </c>
      <c r="G108" s="158">
        <f t="shared" si="5"/>
        <v>0</v>
      </c>
      <c r="H108" s="127" t="s">
        <v>222</v>
      </c>
    </row>
    <row r="109" spans="1:8" x14ac:dyDescent="0.2">
      <c r="B109" s="166" t="s">
        <v>581</v>
      </c>
      <c r="D109" s="127" t="s">
        <v>925</v>
      </c>
      <c r="E109" s="127">
        <v>30</v>
      </c>
      <c r="F109" s="158">
        <v>0</v>
      </c>
      <c r="G109" s="158">
        <f t="shared" si="4"/>
        <v>0</v>
      </c>
      <c r="H109" s="127" t="s">
        <v>222</v>
      </c>
    </row>
    <row r="110" spans="1:8" x14ac:dyDescent="0.2">
      <c r="B110" s="166" t="s">
        <v>582</v>
      </c>
      <c r="D110" s="127" t="s">
        <v>925</v>
      </c>
      <c r="E110" s="127">
        <v>360</v>
      </c>
      <c r="F110" s="158">
        <v>0</v>
      </c>
      <c r="G110" s="158">
        <f t="shared" si="4"/>
        <v>0</v>
      </c>
      <c r="H110" s="127" t="s">
        <v>222</v>
      </c>
    </row>
    <row r="111" spans="1:8" x14ac:dyDescent="0.2">
      <c r="B111" s="166" t="s">
        <v>585</v>
      </c>
      <c r="D111" s="127" t="s">
        <v>925</v>
      </c>
      <c r="E111" s="127">
        <v>160</v>
      </c>
      <c r="F111" s="158">
        <v>0</v>
      </c>
      <c r="G111" s="158">
        <f t="shared" si="4"/>
        <v>0</v>
      </c>
      <c r="H111" s="127" t="s">
        <v>222</v>
      </c>
    </row>
    <row r="112" spans="1:8" x14ac:dyDescent="0.2">
      <c r="B112" s="166" t="s">
        <v>584</v>
      </c>
      <c r="D112" s="127"/>
      <c r="E112" s="127">
        <v>0</v>
      </c>
      <c r="F112" s="158">
        <v>0</v>
      </c>
      <c r="G112" s="158">
        <f t="shared" si="4"/>
        <v>0</v>
      </c>
    </row>
    <row r="113" spans="2:8" x14ac:dyDescent="0.2">
      <c r="B113" s="166" t="s">
        <v>927</v>
      </c>
      <c r="D113" s="127" t="s">
        <v>925</v>
      </c>
      <c r="E113" s="127">
        <v>6</v>
      </c>
      <c r="F113" s="158">
        <v>0</v>
      </c>
      <c r="G113" s="158">
        <f t="shared" si="4"/>
        <v>0</v>
      </c>
      <c r="H113" s="73" t="s">
        <v>928</v>
      </c>
    </row>
    <row r="114" spans="2:8" x14ac:dyDescent="0.2">
      <c r="B114" s="166" t="s">
        <v>586</v>
      </c>
      <c r="D114" s="127"/>
      <c r="E114" s="127">
        <v>0</v>
      </c>
      <c r="F114" s="158">
        <v>0</v>
      </c>
      <c r="G114" s="158">
        <f t="shared" ref="G114" si="6">E114*F114</f>
        <v>0</v>
      </c>
    </row>
    <row r="115" spans="2:8" x14ac:dyDescent="0.2">
      <c r="B115" s="166" t="s">
        <v>271</v>
      </c>
      <c r="D115" s="127"/>
      <c r="E115" s="127">
        <v>0</v>
      </c>
      <c r="F115" s="158">
        <v>500</v>
      </c>
      <c r="G115" s="158">
        <f t="shared" si="4"/>
        <v>0</v>
      </c>
    </row>
    <row r="116" spans="2:8" ht="15.75" x14ac:dyDescent="0.25">
      <c r="B116" s="370" t="s">
        <v>923</v>
      </c>
      <c r="C116" s="161"/>
      <c r="D116" s="160" t="s">
        <v>268</v>
      </c>
      <c r="E116" s="160" t="s">
        <v>177</v>
      </c>
      <c r="F116" s="162" t="s">
        <v>269</v>
      </c>
      <c r="G116" s="163" t="s">
        <v>179</v>
      </c>
      <c r="H116" s="164" t="s">
        <v>270</v>
      </c>
    </row>
    <row r="117" spans="2:8" x14ac:dyDescent="0.2">
      <c r="B117" s="165" t="s">
        <v>576</v>
      </c>
    </row>
    <row r="118" spans="2:8" x14ac:dyDescent="0.2">
      <c r="B118" s="166" t="s">
        <v>577</v>
      </c>
      <c r="D118" s="127"/>
      <c r="E118" s="127">
        <v>0</v>
      </c>
      <c r="F118" s="158">
        <v>0</v>
      </c>
      <c r="G118" s="158">
        <f>E118*F118</f>
        <v>0</v>
      </c>
    </row>
    <row r="119" spans="2:8" x14ac:dyDescent="0.2">
      <c r="B119" s="166" t="s">
        <v>578</v>
      </c>
      <c r="D119" s="127"/>
      <c r="E119" s="127">
        <v>0</v>
      </c>
      <c r="F119" s="158">
        <v>0</v>
      </c>
      <c r="G119" s="158">
        <f>E119*F119</f>
        <v>0</v>
      </c>
    </row>
    <row r="120" spans="2:8" x14ac:dyDescent="0.2">
      <c r="B120" s="166" t="s">
        <v>579</v>
      </c>
      <c r="D120" s="127"/>
      <c r="E120" s="127">
        <v>0</v>
      </c>
      <c r="F120" s="158">
        <v>0</v>
      </c>
      <c r="G120" s="158">
        <f t="shared" ref="G120:G128" si="7">E120*F120</f>
        <v>0</v>
      </c>
    </row>
    <row r="121" spans="2:8" x14ac:dyDescent="0.2">
      <c r="B121" s="166" t="s">
        <v>583</v>
      </c>
      <c r="D121" s="127"/>
      <c r="E121" s="127">
        <v>0</v>
      </c>
      <c r="F121" s="158">
        <v>0</v>
      </c>
      <c r="G121" s="158">
        <f t="shared" si="7"/>
        <v>0</v>
      </c>
    </row>
    <row r="122" spans="2:8" x14ac:dyDescent="0.2">
      <c r="B122" s="166" t="s">
        <v>580</v>
      </c>
      <c r="D122" s="127" t="s">
        <v>925</v>
      </c>
      <c r="E122" s="127">
        <v>210</v>
      </c>
      <c r="F122" s="158">
        <v>0</v>
      </c>
      <c r="G122" s="158">
        <f t="shared" si="7"/>
        <v>0</v>
      </c>
      <c r="H122" s="127" t="s">
        <v>222</v>
      </c>
    </row>
    <row r="123" spans="2:8" x14ac:dyDescent="0.2">
      <c r="B123" s="166" t="s">
        <v>581</v>
      </c>
      <c r="D123" s="127" t="s">
        <v>925</v>
      </c>
      <c r="E123" s="127">
        <v>280</v>
      </c>
      <c r="F123" s="158">
        <v>0</v>
      </c>
      <c r="G123" s="158">
        <f t="shared" si="7"/>
        <v>0</v>
      </c>
      <c r="H123" s="127" t="s">
        <v>222</v>
      </c>
    </row>
    <row r="124" spans="2:8" x14ac:dyDescent="0.2">
      <c r="B124" s="166" t="s">
        <v>582</v>
      </c>
      <c r="D124" s="127"/>
      <c r="E124" s="127">
        <v>0</v>
      </c>
      <c r="F124" s="158">
        <v>0</v>
      </c>
      <c r="G124" s="158">
        <f t="shared" si="7"/>
        <v>0</v>
      </c>
    </row>
    <row r="125" spans="2:8" x14ac:dyDescent="0.2">
      <c r="B125" s="166" t="s">
        <v>585</v>
      </c>
      <c r="D125" s="127"/>
      <c r="E125" s="127">
        <v>0</v>
      </c>
      <c r="F125" s="158">
        <v>0</v>
      </c>
      <c r="G125" s="158">
        <f t="shared" si="7"/>
        <v>0</v>
      </c>
    </row>
    <row r="126" spans="2:8" x14ac:dyDescent="0.2">
      <c r="B126" s="166" t="s">
        <v>584</v>
      </c>
      <c r="D126" s="127"/>
      <c r="E126" s="127">
        <v>0</v>
      </c>
      <c r="F126" s="158">
        <v>0</v>
      </c>
      <c r="G126" s="158">
        <f t="shared" si="7"/>
        <v>0</v>
      </c>
    </row>
    <row r="127" spans="2:8" x14ac:dyDescent="0.2">
      <c r="B127" s="166" t="s">
        <v>586</v>
      </c>
      <c r="D127" s="127"/>
      <c r="E127" s="127">
        <v>0</v>
      </c>
      <c r="F127" s="158">
        <v>0</v>
      </c>
      <c r="G127" s="158">
        <f t="shared" si="7"/>
        <v>0</v>
      </c>
    </row>
    <row r="128" spans="2:8" x14ac:dyDescent="0.2">
      <c r="B128" s="166" t="s">
        <v>271</v>
      </c>
      <c r="D128" s="127"/>
      <c r="E128" s="127">
        <v>0</v>
      </c>
      <c r="F128" s="158">
        <v>500</v>
      </c>
      <c r="G128" s="158">
        <f t="shared" si="7"/>
        <v>0</v>
      </c>
    </row>
    <row r="129" spans="2:8" x14ac:dyDescent="0.2">
      <c r="B129" s="165" t="s">
        <v>272</v>
      </c>
      <c r="D129" s="127"/>
      <c r="G129" s="158"/>
    </row>
    <row r="130" spans="2:8" x14ac:dyDescent="0.2">
      <c r="B130" s="166" t="s">
        <v>273</v>
      </c>
      <c r="D130" s="127"/>
      <c r="E130" s="127">
        <v>0</v>
      </c>
      <c r="F130" s="158">
        <v>0</v>
      </c>
      <c r="G130" s="158">
        <f t="shared" si="4"/>
        <v>0</v>
      </c>
    </row>
    <row r="131" spans="2:8" x14ac:dyDescent="0.2">
      <c r="B131" s="166" t="s">
        <v>274</v>
      </c>
      <c r="D131" s="127"/>
      <c r="E131" s="127">
        <v>0</v>
      </c>
      <c r="F131" s="158">
        <v>0</v>
      </c>
      <c r="G131" s="158">
        <f t="shared" si="4"/>
        <v>0</v>
      </c>
    </row>
    <row r="132" spans="2:8" x14ac:dyDescent="0.2">
      <c r="B132" s="166" t="s">
        <v>275</v>
      </c>
      <c r="D132" s="127"/>
      <c r="E132" s="127">
        <v>0</v>
      </c>
      <c r="F132" s="158">
        <v>0</v>
      </c>
      <c r="G132" s="158">
        <f t="shared" si="4"/>
        <v>0</v>
      </c>
    </row>
    <row r="133" spans="2:8" x14ac:dyDescent="0.2">
      <c r="B133" s="166" t="s">
        <v>276</v>
      </c>
      <c r="D133" s="127"/>
      <c r="E133" s="127">
        <v>0</v>
      </c>
      <c r="F133" s="158">
        <v>0</v>
      </c>
      <c r="G133" s="158">
        <f t="shared" si="4"/>
        <v>0</v>
      </c>
    </row>
    <row r="134" spans="2:8" x14ac:dyDescent="0.2">
      <c r="B134" s="166" t="s">
        <v>277</v>
      </c>
      <c r="D134" s="127"/>
      <c r="E134" s="127">
        <v>0</v>
      </c>
      <c r="F134" s="158">
        <v>0</v>
      </c>
      <c r="G134" s="158">
        <f t="shared" si="4"/>
        <v>0</v>
      </c>
    </row>
    <row r="135" spans="2:8" x14ac:dyDescent="0.2">
      <c r="B135" s="166" t="s">
        <v>278</v>
      </c>
      <c r="D135" s="127"/>
      <c r="E135" s="127">
        <v>0</v>
      </c>
      <c r="F135" s="158">
        <v>0</v>
      </c>
      <c r="G135" s="158">
        <f t="shared" si="4"/>
        <v>0</v>
      </c>
    </row>
    <row r="136" spans="2:8" x14ac:dyDescent="0.2">
      <c r="B136" s="166" t="s">
        <v>279</v>
      </c>
      <c r="D136" s="127"/>
      <c r="E136" s="127">
        <v>0</v>
      </c>
      <c r="F136" s="158">
        <v>0</v>
      </c>
      <c r="G136" s="158">
        <f t="shared" si="4"/>
        <v>0</v>
      </c>
    </row>
    <row r="137" spans="2:8" x14ac:dyDescent="0.2">
      <c r="B137" s="166" t="s">
        <v>280</v>
      </c>
      <c r="D137" s="127"/>
      <c r="E137" s="127">
        <v>0</v>
      </c>
      <c r="F137" s="158">
        <v>0</v>
      </c>
      <c r="G137" s="158">
        <f t="shared" si="4"/>
        <v>0</v>
      </c>
    </row>
    <row r="138" spans="2:8" x14ac:dyDescent="0.2">
      <c r="B138" s="165" t="s">
        <v>587</v>
      </c>
      <c r="D138" s="127"/>
      <c r="G138" s="158"/>
    </row>
    <row r="139" spans="2:8" x14ac:dyDescent="0.2">
      <c r="B139" s="166" t="s">
        <v>924</v>
      </c>
      <c r="D139" s="127" t="s">
        <v>925</v>
      </c>
      <c r="E139" s="127">
        <v>330</v>
      </c>
      <c r="F139" s="158">
        <v>0</v>
      </c>
      <c r="G139" s="158">
        <f t="shared" si="4"/>
        <v>0</v>
      </c>
      <c r="H139" s="127" t="s">
        <v>222</v>
      </c>
    </row>
    <row r="140" spans="2:8" x14ac:dyDescent="0.2">
      <c r="B140" s="166" t="s">
        <v>281</v>
      </c>
      <c r="D140" s="127" t="s">
        <v>925</v>
      </c>
      <c r="E140" s="127">
        <v>80</v>
      </c>
      <c r="F140" s="158">
        <v>0</v>
      </c>
      <c r="G140" s="158">
        <f t="shared" ref="G140" si="8">E140*F140</f>
        <v>0</v>
      </c>
      <c r="H140" s="127" t="s">
        <v>222</v>
      </c>
    </row>
    <row r="141" spans="2:8" x14ac:dyDescent="0.2">
      <c r="B141" s="166" t="s">
        <v>588</v>
      </c>
      <c r="D141" s="127"/>
      <c r="E141" s="127">
        <v>0</v>
      </c>
      <c r="F141" s="158">
        <v>0</v>
      </c>
      <c r="G141" s="158">
        <f t="shared" si="4"/>
        <v>0</v>
      </c>
    </row>
    <row r="142" spans="2:8" x14ac:dyDescent="0.2">
      <c r="B142" s="166" t="s">
        <v>589</v>
      </c>
      <c r="D142" s="127"/>
      <c r="E142" s="127">
        <v>0</v>
      </c>
      <c r="F142" s="158">
        <v>0</v>
      </c>
      <c r="G142" s="158">
        <f t="shared" si="4"/>
        <v>0</v>
      </c>
    </row>
    <row r="143" spans="2:8" x14ac:dyDescent="0.2">
      <c r="B143" s="165" t="s">
        <v>590</v>
      </c>
      <c r="D143" s="127"/>
      <c r="G143" s="158"/>
    </row>
    <row r="144" spans="2:8" x14ac:dyDescent="0.2">
      <c r="B144" s="73" t="s">
        <v>926</v>
      </c>
      <c r="D144" s="127" t="s">
        <v>925</v>
      </c>
      <c r="E144" s="127">
        <v>76</v>
      </c>
      <c r="F144" s="158">
        <v>0</v>
      </c>
      <c r="G144" s="158">
        <f>F144*E144</f>
        <v>0</v>
      </c>
      <c r="H144" s="127" t="s">
        <v>222</v>
      </c>
    </row>
    <row r="145" spans="2:7" x14ac:dyDescent="0.2">
      <c r="D145" s="127"/>
      <c r="E145" s="127">
        <v>0</v>
      </c>
      <c r="F145" s="158">
        <v>0</v>
      </c>
      <c r="G145" s="158">
        <f t="shared" ref="G145:G146" si="9">F145*E145</f>
        <v>0</v>
      </c>
    </row>
    <row r="146" spans="2:7" ht="12.75" customHeight="1" x14ac:dyDescent="0.2">
      <c r="D146" s="127"/>
      <c r="E146" s="127">
        <v>0</v>
      </c>
      <c r="F146" s="158">
        <v>0</v>
      </c>
      <c r="G146" s="158">
        <f t="shared" si="9"/>
        <v>0</v>
      </c>
    </row>
    <row r="147" spans="2:7" x14ac:dyDescent="0.2">
      <c r="B147" s="165" t="s">
        <v>592</v>
      </c>
      <c r="D147" s="127"/>
      <c r="G147" s="158"/>
    </row>
    <row r="148" spans="2:7" x14ac:dyDescent="0.2">
      <c r="B148" s="73" t="s">
        <v>593</v>
      </c>
      <c r="D148" s="127"/>
      <c r="E148" s="127">
        <v>0</v>
      </c>
      <c r="F148" s="158">
        <v>0</v>
      </c>
      <c r="G148" s="158">
        <f>F148*E148</f>
        <v>0</v>
      </c>
    </row>
    <row r="149" spans="2:7" x14ac:dyDescent="0.2">
      <c r="B149" s="73" t="s">
        <v>594</v>
      </c>
      <c r="D149" s="127"/>
      <c r="E149" s="127">
        <v>0</v>
      </c>
      <c r="F149" s="158">
        <v>0</v>
      </c>
      <c r="G149" s="158">
        <f>F149*E149</f>
        <v>0</v>
      </c>
    </row>
    <row r="150" spans="2:7" x14ac:dyDescent="0.2">
      <c r="B150" s="73" t="s">
        <v>595</v>
      </c>
      <c r="D150" s="127"/>
      <c r="E150" s="127">
        <v>0</v>
      </c>
      <c r="F150" s="158">
        <v>0</v>
      </c>
      <c r="G150" s="158">
        <f>F150*E150</f>
        <v>0</v>
      </c>
    </row>
    <row r="151" spans="2:7" x14ac:dyDescent="0.2">
      <c r="B151" s="73" t="s">
        <v>597</v>
      </c>
      <c r="D151" s="127"/>
      <c r="E151" s="127">
        <v>0</v>
      </c>
      <c r="F151" s="158">
        <v>0</v>
      </c>
      <c r="G151" s="158">
        <f t="shared" ref="G151:G156" si="10">F151*E151</f>
        <v>0</v>
      </c>
    </row>
    <row r="152" spans="2:7" x14ac:dyDescent="0.2">
      <c r="B152" s="73" t="s">
        <v>596</v>
      </c>
      <c r="D152" s="127"/>
      <c r="E152" s="127">
        <v>0</v>
      </c>
      <c r="F152" s="158">
        <v>0</v>
      </c>
      <c r="G152" s="158">
        <f t="shared" si="10"/>
        <v>0</v>
      </c>
    </row>
    <row r="153" spans="2:7" x14ac:dyDescent="0.2">
      <c r="B153" s="73" t="s">
        <v>598</v>
      </c>
      <c r="D153" s="127"/>
      <c r="E153" s="127">
        <v>0</v>
      </c>
      <c r="F153" s="158">
        <v>0</v>
      </c>
      <c r="G153" s="158">
        <f t="shared" si="10"/>
        <v>0</v>
      </c>
    </row>
    <row r="154" spans="2:7" x14ac:dyDescent="0.2">
      <c r="B154" s="73" t="s">
        <v>599</v>
      </c>
      <c r="D154" s="127"/>
      <c r="E154" s="127">
        <v>0</v>
      </c>
      <c r="F154" s="158">
        <v>0</v>
      </c>
      <c r="G154" s="158">
        <f t="shared" si="10"/>
        <v>0</v>
      </c>
    </row>
    <row r="155" spans="2:7" x14ac:dyDescent="0.2">
      <c r="B155" s="73" t="s">
        <v>600</v>
      </c>
      <c r="D155" s="127"/>
      <c r="E155" s="127">
        <v>0</v>
      </c>
      <c r="F155" s="158">
        <v>0</v>
      </c>
      <c r="G155" s="158">
        <f t="shared" si="10"/>
        <v>0</v>
      </c>
    </row>
    <row r="156" spans="2:7" x14ac:dyDescent="0.2">
      <c r="B156" s="73" t="s">
        <v>601</v>
      </c>
      <c r="D156" s="127"/>
      <c r="E156" s="127">
        <v>0</v>
      </c>
      <c r="F156" s="158">
        <v>0</v>
      </c>
      <c r="G156" s="158">
        <f t="shared" si="10"/>
        <v>0</v>
      </c>
    </row>
    <row r="157" spans="2:7" x14ac:dyDescent="0.2">
      <c r="D157" s="127"/>
      <c r="G157" s="158"/>
    </row>
    <row r="158" spans="2:7" x14ac:dyDescent="0.2">
      <c r="B158" s="165" t="s">
        <v>591</v>
      </c>
      <c r="D158" s="127"/>
      <c r="G158" s="158"/>
    </row>
    <row r="159" spans="2:7" x14ac:dyDescent="0.2">
      <c r="B159" s="166" t="s">
        <v>282</v>
      </c>
      <c r="D159" s="127"/>
      <c r="E159" s="127">
        <v>0</v>
      </c>
      <c r="F159" s="158">
        <v>750</v>
      </c>
      <c r="G159" s="158">
        <f>E159*F159</f>
        <v>0</v>
      </c>
    </row>
    <row r="160" spans="2:7" x14ac:dyDescent="0.2">
      <c r="B160" s="169" t="s">
        <v>300</v>
      </c>
      <c r="C160" s="141"/>
      <c r="D160" s="147"/>
      <c r="E160" s="147">
        <v>0</v>
      </c>
      <c r="F160" s="167">
        <v>150</v>
      </c>
      <c r="G160" s="167">
        <f>E160*F160</f>
        <v>0</v>
      </c>
    </row>
    <row r="161" spans="1:8" x14ac:dyDescent="0.2">
      <c r="B161" s="166"/>
      <c r="D161" s="127"/>
      <c r="F161" s="291" t="s">
        <v>602</v>
      </c>
      <c r="G161" s="292">
        <f>SUM(G103:G160)</f>
        <v>0</v>
      </c>
    </row>
    <row r="162" spans="1:8" x14ac:dyDescent="0.2">
      <c r="F162" s="168" t="s">
        <v>603</v>
      </c>
      <c r="G162" s="155">
        <f>G161*0.07</f>
        <v>0</v>
      </c>
    </row>
    <row r="163" spans="1:8" x14ac:dyDescent="0.2">
      <c r="F163" s="159" t="s">
        <v>23</v>
      </c>
      <c r="G163" s="100">
        <f>SUM(G161:G162)</f>
        <v>0</v>
      </c>
    </row>
    <row r="165" spans="1:8" x14ac:dyDescent="0.2">
      <c r="A165" s="119">
        <v>6.6120000000000001</v>
      </c>
      <c r="B165" s="113" t="s">
        <v>71</v>
      </c>
      <c r="C165" s="113"/>
      <c r="D165" s="144"/>
      <c r="E165" s="116"/>
      <c r="F165" s="116"/>
      <c r="G165" s="117"/>
      <c r="H165" s="116"/>
    </row>
    <row r="166" spans="1:8" x14ac:dyDescent="0.2">
      <c r="D166" s="127"/>
    </row>
    <row r="167" spans="1:8" x14ac:dyDescent="0.2">
      <c r="A167" s="270"/>
      <c r="B167" s="141"/>
      <c r="C167" s="141"/>
      <c r="D167" s="141"/>
      <c r="E167" s="147" t="s">
        <v>845</v>
      </c>
      <c r="F167" s="147" t="s">
        <v>458</v>
      </c>
      <c r="G167" s="147" t="s">
        <v>458</v>
      </c>
      <c r="H167" s="147" t="s">
        <v>458</v>
      </c>
    </row>
    <row r="168" spans="1:8" x14ac:dyDescent="0.2">
      <c r="A168" s="79" t="s">
        <v>262</v>
      </c>
      <c r="E168" s="228"/>
      <c r="F168" s="228"/>
      <c r="G168" s="228"/>
      <c r="H168" s="228"/>
    </row>
    <row r="169" spans="1:8" x14ac:dyDescent="0.2">
      <c r="B169" s="86" t="s">
        <v>867</v>
      </c>
      <c r="C169" s="127" t="s">
        <v>264</v>
      </c>
      <c r="D169" s="127" t="s">
        <v>265</v>
      </c>
      <c r="E169" s="228">
        <v>40</v>
      </c>
      <c r="F169" s="228"/>
      <c r="G169" s="228"/>
      <c r="H169" s="228"/>
    </row>
    <row r="170" spans="1:8" x14ac:dyDescent="0.2">
      <c r="B170" s="86" t="s">
        <v>868</v>
      </c>
      <c r="C170" s="127" t="s">
        <v>264</v>
      </c>
      <c r="D170" s="127" t="s">
        <v>265</v>
      </c>
      <c r="E170" s="228">
        <v>656</v>
      </c>
      <c r="F170" s="228"/>
      <c r="G170" s="228"/>
      <c r="H170" s="228"/>
    </row>
    <row r="171" spans="1:8" x14ac:dyDescent="0.2">
      <c r="B171" s="86" t="s">
        <v>846</v>
      </c>
      <c r="C171" s="127" t="s">
        <v>264</v>
      </c>
      <c r="D171" s="127" t="s">
        <v>265</v>
      </c>
      <c r="E171" s="228">
        <v>10834</v>
      </c>
      <c r="F171" s="228"/>
      <c r="G171" s="228"/>
      <c r="H171" s="228"/>
    </row>
    <row r="172" spans="1:8" x14ac:dyDescent="0.2">
      <c r="A172" s="73" t="s">
        <v>852</v>
      </c>
      <c r="B172" s="86" t="s">
        <v>873</v>
      </c>
      <c r="C172" s="127" t="s">
        <v>264</v>
      </c>
      <c r="D172" s="127" t="s">
        <v>265</v>
      </c>
      <c r="E172" s="228">
        <v>2000</v>
      </c>
      <c r="F172" s="228"/>
      <c r="G172" s="228"/>
      <c r="H172" s="228"/>
    </row>
    <row r="173" spans="1:8" x14ac:dyDescent="0.2">
      <c r="B173" s="86" t="s">
        <v>869</v>
      </c>
      <c r="C173" s="127" t="s">
        <v>264</v>
      </c>
      <c r="D173" s="127" t="s">
        <v>265</v>
      </c>
      <c r="E173" s="228">
        <v>9434</v>
      </c>
      <c r="F173" s="228"/>
      <c r="G173" s="228"/>
      <c r="H173" s="228"/>
    </row>
    <row r="174" spans="1:8" x14ac:dyDescent="0.2">
      <c r="A174" s="73" t="s">
        <v>852</v>
      </c>
      <c r="B174" s="86" t="s">
        <v>874</v>
      </c>
      <c r="C174" s="127" t="s">
        <v>264</v>
      </c>
      <c r="D174" s="127" t="s">
        <v>265</v>
      </c>
      <c r="E174" s="228">
        <v>1500</v>
      </c>
      <c r="F174" s="228"/>
      <c r="G174" s="228"/>
      <c r="H174" s="228"/>
    </row>
    <row r="175" spans="1:8" x14ac:dyDescent="0.2">
      <c r="A175" s="73" t="s">
        <v>852</v>
      </c>
      <c r="B175" s="86" t="s">
        <v>872</v>
      </c>
      <c r="C175" s="127" t="s">
        <v>264</v>
      </c>
      <c r="D175" s="127" t="s">
        <v>265</v>
      </c>
      <c r="E175" s="228">
        <v>2000</v>
      </c>
      <c r="F175" s="228"/>
      <c r="G175" s="228"/>
      <c r="H175" s="228"/>
    </row>
    <row r="176" spans="1:8" x14ac:dyDescent="0.2">
      <c r="B176" s="86" t="s">
        <v>848</v>
      </c>
      <c r="C176" s="127" t="s">
        <v>264</v>
      </c>
      <c r="D176" s="127" t="s">
        <v>265</v>
      </c>
      <c r="E176" s="228">
        <v>2617</v>
      </c>
      <c r="F176" s="228"/>
      <c r="G176" s="228"/>
      <c r="H176" s="228"/>
    </row>
    <row r="177" spans="1:8" x14ac:dyDescent="0.2">
      <c r="B177" s="86" t="s">
        <v>849</v>
      </c>
      <c r="C177" s="127" t="s">
        <v>264</v>
      </c>
      <c r="D177" s="127" t="s">
        <v>265</v>
      </c>
      <c r="E177" s="228">
        <v>1869</v>
      </c>
      <c r="F177" s="228"/>
      <c r="G177" s="228"/>
      <c r="H177" s="228"/>
    </row>
    <row r="178" spans="1:8" x14ac:dyDescent="0.2">
      <c r="B178" s="86" t="s">
        <v>870</v>
      </c>
      <c r="C178" s="127" t="s">
        <v>264</v>
      </c>
      <c r="D178" s="127" t="s">
        <v>265</v>
      </c>
      <c r="E178" s="228">
        <v>2913</v>
      </c>
      <c r="F178" s="228"/>
      <c r="G178" s="228"/>
      <c r="H178" s="228"/>
    </row>
    <row r="179" spans="1:8" x14ac:dyDescent="0.2">
      <c r="B179" s="86" t="s">
        <v>850</v>
      </c>
      <c r="C179" s="127" t="s">
        <v>264</v>
      </c>
      <c r="D179" s="127" t="s">
        <v>265</v>
      </c>
      <c r="E179" s="228">
        <v>1929</v>
      </c>
      <c r="F179" s="228"/>
      <c r="G179" s="228"/>
      <c r="H179" s="228"/>
    </row>
    <row r="180" spans="1:8" x14ac:dyDescent="0.2">
      <c r="B180" s="86" t="s">
        <v>851</v>
      </c>
      <c r="C180" s="127" t="s">
        <v>264</v>
      </c>
      <c r="D180" s="127" t="s">
        <v>265</v>
      </c>
      <c r="E180" s="228">
        <v>815</v>
      </c>
      <c r="F180" s="228"/>
      <c r="G180" s="228"/>
      <c r="H180" s="228"/>
    </row>
    <row r="181" spans="1:8" x14ac:dyDescent="0.2">
      <c r="B181" s="86" t="s">
        <v>853</v>
      </c>
      <c r="C181" s="127" t="s">
        <v>264</v>
      </c>
      <c r="D181" s="127" t="s">
        <v>265</v>
      </c>
      <c r="E181" s="228">
        <v>1408</v>
      </c>
      <c r="F181" s="228"/>
      <c r="G181" s="228"/>
      <c r="H181" s="228"/>
    </row>
    <row r="182" spans="1:8" x14ac:dyDescent="0.2">
      <c r="B182" s="86" t="s">
        <v>855</v>
      </c>
      <c r="C182" s="127" t="s">
        <v>264</v>
      </c>
      <c r="D182" s="127" t="s">
        <v>265</v>
      </c>
      <c r="E182" s="228">
        <v>2682</v>
      </c>
      <c r="F182" s="228"/>
      <c r="G182" s="228"/>
      <c r="H182" s="228"/>
    </row>
    <row r="183" spans="1:8" x14ac:dyDescent="0.2">
      <c r="B183" s="86" t="s">
        <v>871</v>
      </c>
      <c r="C183" s="127" t="s">
        <v>264</v>
      </c>
      <c r="D183" s="127" t="s">
        <v>265</v>
      </c>
      <c r="E183" s="228">
        <v>2644</v>
      </c>
      <c r="F183" s="228"/>
      <c r="G183" s="228"/>
      <c r="H183" s="228"/>
    </row>
    <row r="184" spans="1:8" x14ac:dyDescent="0.2">
      <c r="B184" s="86" t="s">
        <v>875</v>
      </c>
      <c r="C184" s="127" t="s">
        <v>264</v>
      </c>
      <c r="D184" s="127" t="s">
        <v>265</v>
      </c>
      <c r="E184" s="228">
        <v>2316</v>
      </c>
      <c r="F184" s="228"/>
      <c r="G184" s="228"/>
      <c r="H184" s="228"/>
    </row>
    <row r="185" spans="1:8" x14ac:dyDescent="0.2">
      <c r="A185" s="79" t="s">
        <v>267</v>
      </c>
      <c r="C185" s="127"/>
      <c r="E185" s="228"/>
      <c r="F185" s="228"/>
      <c r="G185" s="228"/>
      <c r="H185" s="228"/>
    </row>
    <row r="186" spans="1:8" x14ac:dyDescent="0.2">
      <c r="B186" s="86" t="s">
        <v>878</v>
      </c>
      <c r="C186" s="127" t="s">
        <v>264</v>
      </c>
      <c r="D186" s="127" t="s">
        <v>265</v>
      </c>
      <c r="E186" s="228">
        <v>305</v>
      </c>
      <c r="F186" s="228"/>
      <c r="G186" s="228"/>
      <c r="H186" s="228"/>
    </row>
    <row r="187" spans="1:8" x14ac:dyDescent="0.2">
      <c r="B187" s="86" t="s">
        <v>879</v>
      </c>
      <c r="C187" s="127" t="s">
        <v>264</v>
      </c>
      <c r="D187" s="127" t="s">
        <v>265</v>
      </c>
      <c r="E187" s="228">
        <v>305</v>
      </c>
      <c r="F187" s="228"/>
      <c r="G187" s="228"/>
      <c r="H187" s="228"/>
    </row>
    <row r="188" spans="1:8" x14ac:dyDescent="0.2">
      <c r="B188" s="86" t="s">
        <v>855</v>
      </c>
      <c r="C188" s="127" t="s">
        <v>264</v>
      </c>
      <c r="D188" s="127" t="s">
        <v>265</v>
      </c>
      <c r="E188" s="228">
        <v>499</v>
      </c>
      <c r="F188" s="228"/>
      <c r="G188" s="228"/>
      <c r="H188" s="228"/>
    </row>
    <row r="189" spans="1:8" x14ac:dyDescent="0.2">
      <c r="B189" s="86" t="s">
        <v>880</v>
      </c>
      <c r="C189" s="127" t="s">
        <v>264</v>
      </c>
      <c r="D189" s="127" t="s">
        <v>265</v>
      </c>
      <c r="E189" s="228">
        <v>1021</v>
      </c>
      <c r="F189" s="228"/>
      <c r="G189" s="228"/>
      <c r="H189" s="228"/>
    </row>
    <row r="190" spans="1:8" x14ac:dyDescent="0.2">
      <c r="B190" s="86" t="s">
        <v>882</v>
      </c>
      <c r="C190" s="127" t="s">
        <v>264</v>
      </c>
      <c r="D190" s="127" t="s">
        <v>265</v>
      </c>
      <c r="E190" s="228">
        <v>1762</v>
      </c>
      <c r="F190" s="228"/>
      <c r="G190" s="228"/>
      <c r="H190" s="228"/>
    </row>
    <row r="191" spans="1:8" x14ac:dyDescent="0.2">
      <c r="B191" s="86" t="s">
        <v>881</v>
      </c>
      <c r="C191" s="127" t="s">
        <v>264</v>
      </c>
      <c r="D191" s="127" t="s">
        <v>265</v>
      </c>
      <c r="E191" s="228">
        <v>1287</v>
      </c>
      <c r="F191" s="228"/>
      <c r="G191" s="228"/>
      <c r="H191" s="228"/>
    </row>
    <row r="192" spans="1:8" x14ac:dyDescent="0.2">
      <c r="A192" s="110"/>
      <c r="D192" s="265" t="s">
        <v>23</v>
      </c>
      <c r="E192" s="145">
        <f>SUM(E168:E191)</f>
        <v>50836</v>
      </c>
      <c r="F192" s="145">
        <f t="shared" ref="F192:H192" si="11">SUM(F168:F191)</f>
        <v>0</v>
      </c>
      <c r="G192" s="145">
        <f t="shared" si="11"/>
        <v>0</v>
      </c>
      <c r="H192" s="145">
        <f t="shared" si="11"/>
        <v>0</v>
      </c>
    </row>
    <row r="193" spans="1:8" x14ac:dyDescent="0.2">
      <c r="B193" s="86"/>
      <c r="C193" s="127"/>
      <c r="E193" s="228"/>
      <c r="F193" s="228"/>
      <c r="G193" s="228"/>
      <c r="H193" s="228"/>
    </row>
    <row r="194" spans="1:8" x14ac:dyDescent="0.2">
      <c r="A194" s="79" t="s">
        <v>917</v>
      </c>
      <c r="C194" s="127"/>
      <c r="E194" s="228"/>
      <c r="F194" s="228"/>
      <c r="G194" s="228"/>
      <c r="H194" s="228"/>
    </row>
    <row r="195" spans="1:8" x14ac:dyDescent="0.2">
      <c r="B195" s="86" t="s">
        <v>857</v>
      </c>
      <c r="C195" s="127" t="s">
        <v>264</v>
      </c>
      <c r="D195" s="127" t="s">
        <v>265</v>
      </c>
      <c r="E195" s="228">
        <v>5030</v>
      </c>
      <c r="F195" s="228"/>
      <c r="G195" s="228"/>
      <c r="H195" s="228"/>
    </row>
    <row r="196" spans="1:8" x14ac:dyDescent="0.2">
      <c r="B196" s="86" t="s">
        <v>876</v>
      </c>
      <c r="C196" s="127" t="s">
        <v>264</v>
      </c>
      <c r="D196" s="127" t="s">
        <v>265</v>
      </c>
      <c r="E196" s="228">
        <v>2949</v>
      </c>
      <c r="F196" s="228"/>
      <c r="G196" s="228"/>
      <c r="H196" s="228"/>
    </row>
    <row r="197" spans="1:8" ht="15" x14ac:dyDescent="0.25">
      <c r="A197" s="3">
        <v>32.930999999999997</v>
      </c>
      <c r="D197" s="265" t="s">
        <v>23</v>
      </c>
      <c r="E197" s="145">
        <f>SUM(E195:E196)</f>
        <v>7979</v>
      </c>
      <c r="F197" s="145">
        <f t="shared" ref="F197:H197" si="12">SUM(F195:F196)</f>
        <v>0</v>
      </c>
      <c r="G197" s="145">
        <f t="shared" si="12"/>
        <v>0</v>
      </c>
      <c r="H197" s="145">
        <f t="shared" si="12"/>
        <v>0</v>
      </c>
    </row>
    <row r="198" spans="1:8" x14ac:dyDescent="0.2">
      <c r="B198" s="86"/>
      <c r="C198" s="127"/>
      <c r="E198" s="228"/>
      <c r="F198" s="228"/>
      <c r="G198" s="228"/>
      <c r="H198" s="228"/>
    </row>
    <row r="199" spans="1:8" x14ac:dyDescent="0.2">
      <c r="A199" s="79" t="s">
        <v>918</v>
      </c>
      <c r="C199" s="127"/>
      <c r="E199" s="228"/>
      <c r="F199" s="228"/>
      <c r="G199" s="228"/>
      <c r="H199" s="228"/>
    </row>
    <row r="200" spans="1:8" x14ac:dyDescent="0.2">
      <c r="B200" s="86" t="s">
        <v>877</v>
      </c>
      <c r="C200" s="127" t="s">
        <v>264</v>
      </c>
      <c r="D200" s="127" t="s">
        <v>265</v>
      </c>
      <c r="E200" s="228">
        <v>527</v>
      </c>
      <c r="F200" s="369"/>
      <c r="G200" s="228"/>
      <c r="H200" s="228"/>
    </row>
    <row r="201" spans="1:8" ht="15" x14ac:dyDescent="0.25">
      <c r="A201" s="349" t="s">
        <v>331</v>
      </c>
      <c r="D201" s="265" t="s">
        <v>23</v>
      </c>
      <c r="E201" s="145">
        <f>SUM(E200)</f>
        <v>527</v>
      </c>
      <c r="F201" s="145">
        <f t="shared" ref="F201:H201" si="13">SUM(F200)</f>
        <v>0</v>
      </c>
      <c r="G201" s="145">
        <f t="shared" si="13"/>
        <v>0</v>
      </c>
      <c r="H201" s="145">
        <f t="shared" si="13"/>
        <v>0</v>
      </c>
    </row>
    <row r="202" spans="1:8" x14ac:dyDescent="0.2">
      <c r="B202" s="86"/>
      <c r="C202" s="127"/>
      <c r="E202" s="228"/>
      <c r="F202" s="228"/>
      <c r="G202" s="228"/>
      <c r="H202" s="228"/>
    </row>
    <row r="203" spans="1:8" x14ac:dyDescent="0.2">
      <c r="A203" s="86">
        <v>1</v>
      </c>
      <c r="B203" s="390"/>
      <c r="C203" s="390"/>
      <c r="D203" s="390"/>
      <c r="E203" s="140"/>
      <c r="F203" s="140"/>
      <c r="G203" s="140"/>
      <c r="H203" s="140"/>
    </row>
    <row r="204" spans="1:8" x14ac:dyDescent="0.2">
      <c r="A204" s="86">
        <v>2</v>
      </c>
      <c r="B204" s="390"/>
      <c r="C204" s="390"/>
      <c r="D204" s="390"/>
      <c r="E204" s="140"/>
      <c r="F204" s="140"/>
      <c r="G204" s="228"/>
      <c r="H204" s="228"/>
    </row>
    <row r="205" spans="1:8" x14ac:dyDescent="0.2">
      <c r="A205" s="86">
        <v>3</v>
      </c>
      <c r="B205" s="390"/>
      <c r="C205" s="390"/>
      <c r="D205" s="390"/>
      <c r="E205" s="140"/>
      <c r="F205" s="140"/>
      <c r="G205" s="140"/>
      <c r="H205" s="140"/>
    </row>
    <row r="206" spans="1:8" x14ac:dyDescent="0.2">
      <c r="A206" s="86">
        <v>4</v>
      </c>
      <c r="B206" s="390"/>
      <c r="C206" s="390"/>
      <c r="D206" s="390"/>
      <c r="E206" s="140"/>
      <c r="F206" s="140"/>
      <c r="G206" s="140"/>
      <c r="H206" s="140"/>
    </row>
    <row r="207" spans="1:8" x14ac:dyDescent="0.2">
      <c r="A207" s="86">
        <v>5</v>
      </c>
      <c r="B207" s="390"/>
      <c r="C207" s="390"/>
      <c r="D207" s="390"/>
      <c r="E207" s="228"/>
      <c r="F207" s="228"/>
      <c r="G207" s="228"/>
      <c r="H207" s="228"/>
    </row>
    <row r="208" spans="1:8" x14ac:dyDescent="0.2">
      <c r="A208" s="86">
        <v>6</v>
      </c>
      <c r="B208" s="390"/>
      <c r="C208" s="390"/>
      <c r="D208" s="390"/>
      <c r="E208" s="367"/>
      <c r="F208" s="367"/>
      <c r="G208" s="367"/>
      <c r="H208" s="367"/>
    </row>
    <row r="209" spans="1:8" x14ac:dyDescent="0.2">
      <c r="A209" s="86">
        <v>7</v>
      </c>
      <c r="B209" s="390"/>
      <c r="C209" s="390"/>
      <c r="D209" s="390"/>
      <c r="E209" s="140"/>
      <c r="F209" s="228"/>
      <c r="G209" s="368"/>
      <c r="H209" s="368"/>
    </row>
    <row r="210" spans="1:8" x14ac:dyDescent="0.2">
      <c r="A210" s="86">
        <v>8</v>
      </c>
      <c r="B210" s="390"/>
      <c r="C210" s="390"/>
      <c r="D210" s="390"/>
      <c r="E210" s="228"/>
      <c r="F210" s="228"/>
      <c r="G210" s="228"/>
      <c r="H210" s="228"/>
    </row>
    <row r="211" spans="1:8" x14ac:dyDescent="0.2">
      <c r="A211" s="86">
        <v>9</v>
      </c>
      <c r="B211" s="390"/>
      <c r="C211" s="390"/>
      <c r="D211" s="390"/>
      <c r="E211" s="140"/>
      <c r="F211" s="140"/>
      <c r="G211" s="368"/>
      <c r="H211" s="368"/>
    </row>
    <row r="212" spans="1:8" x14ac:dyDescent="0.2">
      <c r="A212" s="149">
        <v>10</v>
      </c>
      <c r="B212" s="391"/>
      <c r="C212" s="391"/>
      <c r="D212" s="391"/>
      <c r="E212" s="293"/>
      <c r="F212" s="293"/>
      <c r="G212" s="293"/>
      <c r="H212" s="293"/>
    </row>
    <row r="213" spans="1:8" x14ac:dyDescent="0.2">
      <c r="A213" s="110"/>
      <c r="D213" s="265" t="s">
        <v>23</v>
      </c>
      <c r="E213" s="145">
        <f>E201+E197+E192</f>
        <v>59342</v>
      </c>
      <c r="F213" s="145">
        <f t="shared" ref="F213:H213" si="14">F201+F197+F192</f>
        <v>0</v>
      </c>
      <c r="G213" s="145">
        <f t="shared" si="14"/>
        <v>0</v>
      </c>
      <c r="H213" s="145">
        <f t="shared" si="14"/>
        <v>0</v>
      </c>
    </row>
  </sheetData>
  <mergeCells count="59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9:D29"/>
    <mergeCell ref="B30:D30"/>
    <mergeCell ref="B31:D31"/>
    <mergeCell ref="B32:D32"/>
    <mergeCell ref="B24:D24"/>
    <mergeCell ref="B25:D25"/>
    <mergeCell ref="B26:D26"/>
    <mergeCell ref="B27:D27"/>
    <mergeCell ref="B28:D28"/>
    <mergeCell ref="B62:D62"/>
    <mergeCell ref="B63:D63"/>
    <mergeCell ref="B59:D59"/>
    <mergeCell ref="B60:D60"/>
    <mergeCell ref="B61:D6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203:D203"/>
    <mergeCell ref="B204:D204"/>
    <mergeCell ref="B205:D205"/>
    <mergeCell ref="B206:D206"/>
    <mergeCell ref="B96:D96"/>
    <mergeCell ref="B212:D212"/>
    <mergeCell ref="B88:D88"/>
    <mergeCell ref="B89:D89"/>
    <mergeCell ref="B90:D90"/>
    <mergeCell ref="B91:D91"/>
    <mergeCell ref="B207:D207"/>
    <mergeCell ref="B208:D208"/>
    <mergeCell ref="B209:D209"/>
    <mergeCell ref="B210:D210"/>
    <mergeCell ref="B211:D211"/>
    <mergeCell ref="B97:D97"/>
    <mergeCell ref="B98:D98"/>
    <mergeCell ref="B92:D92"/>
    <mergeCell ref="B93:D93"/>
    <mergeCell ref="B94:D94"/>
    <mergeCell ref="B95:D95"/>
  </mergeCells>
  <pageMargins left="0.25" right="0.25" top="0.75" bottom="0.75" header="0.3" footer="0.3"/>
  <pageSetup scale="5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32D1F-515E-4B1F-83D6-639DBF6D6B95}">
  <sheetPr>
    <tabColor theme="1" tint="0.499984740745262"/>
    <pageSetUpPr fitToPage="1"/>
  </sheetPr>
  <dimension ref="A1:M145"/>
  <sheetViews>
    <sheetView zoomScaleNormal="100" workbookViewId="0">
      <selection activeCell="F129" sqref="F129"/>
    </sheetView>
  </sheetViews>
  <sheetFormatPr defaultColWidth="9.140625" defaultRowHeight="12.75" x14ac:dyDescent="0.2"/>
  <cols>
    <col min="1" max="1" width="15.7109375" style="110" customWidth="1"/>
    <col min="2" max="8" width="15.7109375" style="73" customWidth="1"/>
    <col min="9" max="9" width="9.140625" style="73"/>
    <col min="10" max="10" width="10.28515625" style="73" bestFit="1" customWidth="1"/>
    <col min="11" max="11" width="7.28515625" style="73" bestFit="1" customWidth="1"/>
    <col min="12" max="12" width="8.5703125" style="73" bestFit="1" customWidth="1"/>
    <col min="13" max="16384" width="9.140625" style="73"/>
  </cols>
  <sheetData>
    <row r="1" spans="1:13" ht="18" x14ac:dyDescent="0.25">
      <c r="A1" s="237" t="s">
        <v>486</v>
      </c>
      <c r="B1" s="236" t="s">
        <v>283</v>
      </c>
      <c r="C1" s="134"/>
      <c r="D1" s="117"/>
      <c r="E1" s="117"/>
      <c r="F1" s="117"/>
      <c r="G1" s="117"/>
      <c r="H1" s="117"/>
    </row>
    <row r="3" spans="1:13" x14ac:dyDescent="0.2">
      <c r="A3" s="119">
        <v>7.13</v>
      </c>
      <c r="B3" s="113" t="s">
        <v>74</v>
      </c>
      <c r="C3" s="113"/>
      <c r="D3" s="113"/>
      <c r="E3" s="156"/>
      <c r="F3" s="156"/>
      <c r="G3" s="269"/>
      <c r="H3" s="156"/>
    </row>
    <row r="4" spans="1:13" x14ac:dyDescent="0.2">
      <c r="A4" s="203"/>
      <c r="B4" s="79"/>
      <c r="C4" s="79"/>
      <c r="D4" s="79"/>
    </row>
    <row r="5" spans="1:13" x14ac:dyDescent="0.2">
      <c r="A5" s="271"/>
      <c r="B5" s="141"/>
      <c r="C5" s="141"/>
      <c r="D5" s="264"/>
      <c r="E5" s="147" t="s">
        <v>744</v>
      </c>
      <c r="F5" s="147" t="s">
        <v>733</v>
      </c>
      <c r="G5" s="147" t="s">
        <v>823</v>
      </c>
      <c r="H5" s="147" t="s">
        <v>458</v>
      </c>
    </row>
    <row r="6" spans="1:13" x14ac:dyDescent="0.2">
      <c r="A6" s="86" t="s">
        <v>459</v>
      </c>
      <c r="B6" s="389"/>
      <c r="C6" s="389"/>
      <c r="D6" s="389"/>
      <c r="E6" s="228">
        <v>8989</v>
      </c>
      <c r="F6" s="228">
        <v>6356</v>
      </c>
      <c r="G6" s="228">
        <v>3911</v>
      </c>
      <c r="H6" s="228">
        <v>0</v>
      </c>
      <c r="J6" s="165" t="s">
        <v>745</v>
      </c>
      <c r="K6" s="165" t="s">
        <v>746</v>
      </c>
      <c r="L6" s="165" t="s">
        <v>666</v>
      </c>
    </row>
    <row r="7" spans="1:13" x14ac:dyDescent="0.2">
      <c r="A7" s="86">
        <v>1</v>
      </c>
      <c r="B7" s="390" t="s">
        <v>787</v>
      </c>
      <c r="C7" s="390"/>
      <c r="D7" s="390"/>
      <c r="E7" s="139">
        <f>425*2</f>
        <v>850</v>
      </c>
      <c r="F7" s="139">
        <v>650</v>
      </c>
      <c r="G7" s="139">
        <v>500</v>
      </c>
      <c r="H7" s="139"/>
      <c r="J7" s="73">
        <v>1</v>
      </c>
      <c r="K7" s="73">
        <v>45</v>
      </c>
      <c r="L7" s="73">
        <f>J7*K7</f>
        <v>45</v>
      </c>
      <c r="M7" s="73" t="s">
        <v>747</v>
      </c>
    </row>
    <row r="8" spans="1:13" x14ac:dyDescent="0.2">
      <c r="A8" s="86">
        <v>2</v>
      </c>
      <c r="B8" s="390" t="s">
        <v>788</v>
      </c>
      <c r="C8" s="390"/>
      <c r="D8" s="390"/>
      <c r="E8" s="139" t="s">
        <v>789</v>
      </c>
      <c r="F8" s="139">
        <v>150</v>
      </c>
      <c r="G8" s="127"/>
      <c r="H8" s="127"/>
      <c r="J8" s="73">
        <v>3</v>
      </c>
      <c r="K8" s="73">
        <v>6</v>
      </c>
      <c r="L8" s="73">
        <f t="shared" ref="L8:L12" si="0">J8*K8</f>
        <v>18</v>
      </c>
      <c r="M8" s="73" t="s">
        <v>747</v>
      </c>
    </row>
    <row r="9" spans="1:13" x14ac:dyDescent="0.2">
      <c r="A9" s="86">
        <v>3</v>
      </c>
      <c r="B9" s="390" t="s">
        <v>790</v>
      </c>
      <c r="C9" s="390"/>
      <c r="D9" s="390"/>
      <c r="E9" s="139" t="s">
        <v>791</v>
      </c>
      <c r="F9" s="139" t="s">
        <v>791</v>
      </c>
      <c r="G9" s="139"/>
      <c r="H9" s="139"/>
      <c r="J9" s="73">
        <v>5</v>
      </c>
      <c r="K9" s="73">
        <v>123</v>
      </c>
      <c r="L9" s="73">
        <f t="shared" si="0"/>
        <v>615</v>
      </c>
      <c r="M9" s="73" t="s">
        <v>747</v>
      </c>
    </row>
    <row r="10" spans="1:13" x14ac:dyDescent="0.2">
      <c r="A10" s="86">
        <v>4</v>
      </c>
      <c r="B10" s="390" t="s">
        <v>792</v>
      </c>
      <c r="C10" s="390"/>
      <c r="D10" s="390"/>
      <c r="E10" s="139"/>
      <c r="F10" s="139" t="s">
        <v>789</v>
      </c>
      <c r="G10" s="139"/>
      <c r="H10" s="139"/>
      <c r="J10" s="73">
        <v>10</v>
      </c>
      <c r="K10" s="73">
        <v>75</v>
      </c>
      <c r="L10" s="73">
        <f t="shared" si="0"/>
        <v>750</v>
      </c>
    </row>
    <row r="11" spans="1:13" x14ac:dyDescent="0.2">
      <c r="A11" s="86">
        <v>5</v>
      </c>
      <c r="B11" s="390"/>
      <c r="C11" s="390"/>
      <c r="D11" s="390"/>
      <c r="E11" s="127"/>
      <c r="F11" s="127"/>
      <c r="G11" s="127"/>
      <c r="H11" s="127"/>
      <c r="J11" s="73">
        <v>11</v>
      </c>
      <c r="K11" s="73">
        <v>112</v>
      </c>
      <c r="L11" s="73">
        <f t="shared" si="0"/>
        <v>1232</v>
      </c>
    </row>
    <row r="12" spans="1:13" x14ac:dyDescent="0.2">
      <c r="A12" s="86">
        <v>6</v>
      </c>
      <c r="B12" s="390"/>
      <c r="C12" s="390"/>
      <c r="D12" s="390"/>
      <c r="E12" s="127"/>
      <c r="F12" s="272"/>
      <c r="G12" s="272"/>
      <c r="H12" s="272"/>
      <c r="J12" s="73">
        <v>11.5</v>
      </c>
      <c r="K12" s="73">
        <v>35</v>
      </c>
      <c r="L12" s="73">
        <f t="shared" si="0"/>
        <v>402.5</v>
      </c>
    </row>
    <row r="13" spans="1:13" x14ac:dyDescent="0.2">
      <c r="A13" s="86">
        <v>7</v>
      </c>
      <c r="B13" s="390"/>
      <c r="C13" s="390"/>
      <c r="D13" s="390"/>
      <c r="E13" s="272"/>
      <c r="F13" s="127"/>
      <c r="G13" s="319"/>
      <c r="H13" s="319"/>
      <c r="L13" s="79">
        <f>SUM(L7:L12)</f>
        <v>3062.5</v>
      </c>
    </row>
    <row r="14" spans="1:13" x14ac:dyDescent="0.2">
      <c r="A14" s="86">
        <v>8</v>
      </c>
      <c r="B14" s="390"/>
      <c r="C14" s="390"/>
      <c r="D14" s="390"/>
      <c r="E14" s="127"/>
      <c r="F14" s="127"/>
      <c r="G14" s="127"/>
      <c r="H14" s="127"/>
    </row>
    <row r="15" spans="1:13" x14ac:dyDescent="0.2">
      <c r="A15" s="86">
        <v>9</v>
      </c>
      <c r="B15" s="390"/>
      <c r="C15" s="390"/>
      <c r="D15" s="390"/>
      <c r="E15" s="139"/>
      <c r="F15" s="139"/>
      <c r="G15" s="319"/>
      <c r="H15" s="319"/>
    </row>
    <row r="16" spans="1:13" x14ac:dyDescent="0.2">
      <c r="A16" s="149">
        <v>10</v>
      </c>
      <c r="B16" s="391"/>
      <c r="C16" s="391"/>
      <c r="D16" s="391"/>
      <c r="E16" s="147"/>
      <c r="F16" s="147"/>
      <c r="G16" s="147"/>
      <c r="H16" s="147"/>
    </row>
    <row r="17" spans="1:8" x14ac:dyDescent="0.2">
      <c r="D17" s="265" t="s">
        <v>23</v>
      </c>
      <c r="E17" s="145">
        <f>SUM(E6:E16)</f>
        <v>9839</v>
      </c>
      <c r="F17" s="145">
        <f t="shared" ref="F17:H17" si="1">SUM(F6:F16)</f>
        <v>7156</v>
      </c>
      <c r="G17" s="145">
        <f t="shared" si="1"/>
        <v>4411</v>
      </c>
      <c r="H17" s="145">
        <f t="shared" si="1"/>
        <v>0</v>
      </c>
    </row>
    <row r="18" spans="1:8" x14ac:dyDescent="0.2">
      <c r="A18" s="203"/>
      <c r="B18" s="170"/>
      <c r="D18" s="99"/>
      <c r="F18" s="127"/>
      <c r="G18" s="127"/>
      <c r="H18" s="127"/>
    </row>
    <row r="19" spans="1:8" x14ac:dyDescent="0.2">
      <c r="A19" s="119">
        <v>7.21</v>
      </c>
      <c r="B19" s="113" t="s">
        <v>76</v>
      </c>
      <c r="C19" s="113"/>
      <c r="D19" s="113"/>
      <c r="E19" s="156"/>
      <c r="F19" s="156"/>
      <c r="G19" s="269"/>
      <c r="H19" s="156"/>
    </row>
    <row r="20" spans="1:8" x14ac:dyDescent="0.2">
      <c r="A20" s="109"/>
    </row>
    <row r="21" spans="1:8" x14ac:dyDescent="0.2">
      <c r="A21" s="271"/>
      <c r="B21" s="141"/>
      <c r="C21" s="141"/>
      <c r="D21" s="264"/>
      <c r="E21" s="147" t="s">
        <v>883</v>
      </c>
      <c r="F21" s="147" t="s">
        <v>884</v>
      </c>
      <c r="G21" s="147" t="s">
        <v>806</v>
      </c>
      <c r="H21" s="147" t="s">
        <v>458</v>
      </c>
    </row>
    <row r="22" spans="1:8" x14ac:dyDescent="0.2">
      <c r="A22" s="86" t="s">
        <v>459</v>
      </c>
      <c r="B22" s="389"/>
      <c r="C22" s="389"/>
      <c r="D22" s="389"/>
      <c r="E22" s="228">
        <v>17333</v>
      </c>
      <c r="F22" s="228">
        <v>0</v>
      </c>
      <c r="G22" s="228">
        <v>9750</v>
      </c>
      <c r="H22" s="228">
        <v>0</v>
      </c>
    </row>
    <row r="23" spans="1:8" x14ac:dyDescent="0.2">
      <c r="A23" s="86">
        <v>1</v>
      </c>
      <c r="B23" s="390" t="s">
        <v>885</v>
      </c>
      <c r="C23" s="390"/>
      <c r="D23" s="390"/>
      <c r="E23" s="139">
        <v>2853</v>
      </c>
      <c r="F23" s="139"/>
      <c r="G23" s="139"/>
      <c r="H23" s="139"/>
    </row>
    <row r="24" spans="1:8" x14ac:dyDescent="0.2">
      <c r="A24" s="86">
        <v>2</v>
      </c>
      <c r="B24" s="390" t="s">
        <v>886</v>
      </c>
      <c r="C24" s="390"/>
      <c r="D24" s="390"/>
      <c r="E24" s="139">
        <v>6213</v>
      </c>
      <c r="F24" s="139"/>
      <c r="G24" s="127"/>
      <c r="H24" s="127"/>
    </row>
    <row r="25" spans="1:8" x14ac:dyDescent="0.2">
      <c r="A25" s="86">
        <v>3</v>
      </c>
      <c r="B25" s="390" t="s">
        <v>887</v>
      </c>
      <c r="C25" s="390"/>
      <c r="D25" s="390"/>
      <c r="E25" s="139">
        <v>1191</v>
      </c>
      <c r="F25" s="139"/>
      <c r="G25" s="139"/>
      <c r="H25" s="139"/>
    </row>
    <row r="26" spans="1:8" x14ac:dyDescent="0.2">
      <c r="A26" s="86">
        <v>4</v>
      </c>
      <c r="B26" s="390" t="s">
        <v>888</v>
      </c>
      <c r="C26" s="390"/>
      <c r="D26" s="390"/>
      <c r="E26" s="139">
        <v>895</v>
      </c>
      <c r="F26" s="139"/>
      <c r="G26" s="139"/>
      <c r="H26" s="139"/>
    </row>
    <row r="27" spans="1:8" x14ac:dyDescent="0.2">
      <c r="A27" s="86">
        <v>5</v>
      </c>
      <c r="B27" s="390" t="s">
        <v>889</v>
      </c>
      <c r="C27" s="390"/>
      <c r="D27" s="390"/>
      <c r="E27" s="127">
        <v>1046</v>
      </c>
      <c r="F27" s="127"/>
      <c r="G27" s="127"/>
      <c r="H27" s="127"/>
    </row>
    <row r="28" spans="1:8" x14ac:dyDescent="0.2">
      <c r="A28" s="86">
        <v>6</v>
      </c>
      <c r="B28" s="390" t="s">
        <v>890</v>
      </c>
      <c r="C28" s="390"/>
      <c r="D28" s="390"/>
      <c r="E28" s="127">
        <v>32</v>
      </c>
      <c r="F28" s="272"/>
      <c r="G28" s="272"/>
      <c r="H28" s="272"/>
    </row>
    <row r="29" spans="1:8" x14ac:dyDescent="0.2">
      <c r="A29" s="86">
        <v>7</v>
      </c>
      <c r="B29" s="390"/>
      <c r="C29" s="390"/>
      <c r="D29" s="390"/>
      <c r="E29" s="272"/>
      <c r="F29" s="127"/>
      <c r="G29" s="319"/>
      <c r="H29" s="319"/>
    </row>
    <row r="30" spans="1:8" x14ac:dyDescent="0.2">
      <c r="A30" s="86">
        <v>8</v>
      </c>
      <c r="B30" s="390"/>
      <c r="C30" s="390"/>
      <c r="D30" s="390"/>
      <c r="E30" s="127"/>
      <c r="F30" s="127"/>
      <c r="G30" s="127"/>
      <c r="H30" s="127"/>
    </row>
    <row r="31" spans="1:8" x14ac:dyDescent="0.2">
      <c r="A31" s="86">
        <v>9</v>
      </c>
      <c r="B31" s="390"/>
      <c r="C31" s="390"/>
      <c r="D31" s="390"/>
      <c r="E31" s="139"/>
      <c r="F31" s="139"/>
      <c r="G31" s="319"/>
      <c r="H31" s="319"/>
    </row>
    <row r="32" spans="1:8" x14ac:dyDescent="0.2">
      <c r="A32" s="149">
        <v>10</v>
      </c>
      <c r="B32" s="391"/>
      <c r="C32" s="391"/>
      <c r="D32" s="391"/>
      <c r="E32" s="147"/>
      <c r="F32" s="147"/>
      <c r="G32" s="147"/>
      <c r="H32" s="147"/>
    </row>
    <row r="33" spans="1:8" x14ac:dyDescent="0.2">
      <c r="D33" s="265" t="s">
        <v>23</v>
      </c>
      <c r="E33" s="145">
        <f>SUM(E22:E32)</f>
        <v>29563</v>
      </c>
      <c r="F33" s="145">
        <f t="shared" ref="F33:H33" si="2">SUM(F22:F32)</f>
        <v>0</v>
      </c>
      <c r="G33" s="145">
        <f t="shared" si="2"/>
        <v>9750</v>
      </c>
      <c r="H33" s="145">
        <f t="shared" si="2"/>
        <v>0</v>
      </c>
    </row>
    <row r="34" spans="1:8" x14ac:dyDescent="0.2">
      <c r="A34" s="109"/>
      <c r="F34" s="127"/>
      <c r="G34" s="127"/>
      <c r="H34" s="127"/>
    </row>
    <row r="35" spans="1:8" x14ac:dyDescent="0.2">
      <c r="A35" s="119">
        <v>7.25</v>
      </c>
      <c r="B35" s="113" t="s">
        <v>284</v>
      </c>
      <c r="C35" s="113"/>
      <c r="D35" s="113"/>
      <c r="E35" s="156"/>
      <c r="F35" s="156"/>
      <c r="G35" s="269"/>
      <c r="H35" s="156"/>
    </row>
    <row r="36" spans="1:8" x14ac:dyDescent="0.2">
      <c r="A36" s="109"/>
    </row>
    <row r="37" spans="1:8" x14ac:dyDescent="0.2">
      <c r="A37" s="271"/>
      <c r="B37" s="141"/>
      <c r="C37" s="141"/>
      <c r="D37" s="264"/>
      <c r="E37" s="147" t="s">
        <v>824</v>
      </c>
      <c r="F37" s="147" t="s">
        <v>825</v>
      </c>
      <c r="G37" s="147" t="s">
        <v>458</v>
      </c>
      <c r="H37" s="147" t="s">
        <v>458</v>
      </c>
    </row>
    <row r="38" spans="1:8" x14ac:dyDescent="0.2">
      <c r="A38" s="86" t="s">
        <v>459</v>
      </c>
      <c r="B38" s="389"/>
      <c r="C38" s="389"/>
      <c r="D38" s="389"/>
      <c r="E38" s="228">
        <v>23370</v>
      </c>
      <c r="F38" s="228">
        <v>19014</v>
      </c>
      <c r="G38" s="228">
        <v>0</v>
      </c>
      <c r="H38" s="228">
        <v>0</v>
      </c>
    </row>
    <row r="39" spans="1:8" x14ac:dyDescent="0.2">
      <c r="A39" s="86">
        <v>1</v>
      </c>
      <c r="B39" s="390"/>
      <c r="C39" s="390"/>
      <c r="D39" s="390"/>
      <c r="E39" s="139"/>
      <c r="F39" s="139"/>
      <c r="G39" s="139"/>
      <c r="H39" s="139"/>
    </row>
    <row r="40" spans="1:8" x14ac:dyDescent="0.2">
      <c r="A40" s="86">
        <v>2</v>
      </c>
      <c r="B40" s="390"/>
      <c r="C40" s="390"/>
      <c r="D40" s="390"/>
      <c r="E40" s="139"/>
      <c r="F40" s="139"/>
      <c r="G40" s="127"/>
      <c r="H40" s="127"/>
    </row>
    <row r="41" spans="1:8" x14ac:dyDescent="0.2">
      <c r="A41" s="86">
        <v>3</v>
      </c>
      <c r="B41" s="390"/>
      <c r="C41" s="390"/>
      <c r="D41" s="390"/>
      <c r="E41" s="139"/>
      <c r="F41" s="139"/>
      <c r="G41" s="139"/>
      <c r="H41" s="139"/>
    </row>
    <row r="42" spans="1:8" x14ac:dyDescent="0.2">
      <c r="A42" s="86">
        <v>4</v>
      </c>
      <c r="B42" s="390"/>
      <c r="C42" s="390"/>
      <c r="D42" s="390"/>
      <c r="E42" s="139"/>
      <c r="F42" s="139"/>
      <c r="G42" s="139"/>
      <c r="H42" s="139"/>
    </row>
    <row r="43" spans="1:8" x14ac:dyDescent="0.2">
      <c r="A43" s="86">
        <v>5</v>
      </c>
      <c r="B43" s="390"/>
      <c r="C43" s="390"/>
      <c r="D43" s="390"/>
      <c r="E43" s="127"/>
      <c r="F43" s="127"/>
      <c r="G43" s="127"/>
      <c r="H43" s="127"/>
    </row>
    <row r="44" spans="1:8" x14ac:dyDescent="0.2">
      <c r="A44" s="86">
        <v>6</v>
      </c>
      <c r="B44" s="390"/>
      <c r="C44" s="390"/>
      <c r="D44" s="390"/>
      <c r="E44" s="127"/>
      <c r="F44" s="272"/>
      <c r="G44" s="272"/>
      <c r="H44" s="272"/>
    </row>
    <row r="45" spans="1:8" x14ac:dyDescent="0.2">
      <c r="A45" s="86">
        <v>7</v>
      </c>
      <c r="B45" s="390"/>
      <c r="C45" s="390"/>
      <c r="D45" s="390"/>
      <c r="E45" s="272"/>
      <c r="F45" s="127"/>
      <c r="G45" s="319"/>
      <c r="H45" s="319"/>
    </row>
    <row r="46" spans="1:8" x14ac:dyDescent="0.2">
      <c r="A46" s="86">
        <v>8</v>
      </c>
      <c r="B46" s="390"/>
      <c r="C46" s="390"/>
      <c r="D46" s="390"/>
      <c r="E46" s="127"/>
      <c r="F46" s="127"/>
      <c r="G46" s="127"/>
      <c r="H46" s="127"/>
    </row>
    <row r="47" spans="1:8" x14ac:dyDescent="0.2">
      <c r="A47" s="86">
        <v>9</v>
      </c>
      <c r="B47" s="390"/>
      <c r="C47" s="390"/>
      <c r="D47" s="390"/>
      <c r="E47" s="139"/>
      <c r="F47" s="139"/>
      <c r="G47" s="319"/>
      <c r="H47" s="319"/>
    </row>
    <row r="48" spans="1:8" x14ac:dyDescent="0.2">
      <c r="A48" s="149">
        <v>10</v>
      </c>
      <c r="B48" s="391"/>
      <c r="C48" s="391"/>
      <c r="D48" s="391"/>
      <c r="E48" s="147"/>
      <c r="F48" s="147"/>
      <c r="G48" s="147"/>
      <c r="H48" s="147"/>
    </row>
    <row r="49" spans="1:8" x14ac:dyDescent="0.2">
      <c r="D49" s="265" t="s">
        <v>23</v>
      </c>
      <c r="E49" s="145">
        <f>SUM(E38:E48)</f>
        <v>23370</v>
      </c>
      <c r="F49" s="145">
        <f t="shared" ref="F49:H49" si="3">SUM(F38:F48)</f>
        <v>19014</v>
      </c>
      <c r="G49" s="145">
        <f t="shared" si="3"/>
        <v>0</v>
      </c>
      <c r="H49" s="145">
        <f t="shared" si="3"/>
        <v>0</v>
      </c>
    </row>
    <row r="50" spans="1:8" x14ac:dyDescent="0.2">
      <c r="A50" s="109"/>
      <c r="F50" s="127"/>
      <c r="G50" s="127"/>
      <c r="H50" s="127"/>
    </row>
    <row r="51" spans="1:8" x14ac:dyDescent="0.2">
      <c r="A51" s="119">
        <v>7.3</v>
      </c>
      <c r="B51" s="113" t="s">
        <v>444</v>
      </c>
      <c r="C51" s="113"/>
      <c r="D51" s="113"/>
      <c r="E51" s="156"/>
      <c r="F51" s="156"/>
      <c r="G51" s="269"/>
      <c r="H51" s="156"/>
    </row>
    <row r="52" spans="1:8" x14ac:dyDescent="0.2">
      <c r="B52" s="105"/>
      <c r="C52" s="99"/>
    </row>
    <row r="53" spans="1:8" x14ac:dyDescent="0.2">
      <c r="A53" s="271"/>
      <c r="B53" s="141"/>
      <c r="C53" s="141"/>
      <c r="D53" s="264"/>
      <c r="E53" s="147" t="s">
        <v>891</v>
      </c>
      <c r="F53" s="147" t="s">
        <v>892</v>
      </c>
      <c r="G53" s="147" t="s">
        <v>458</v>
      </c>
      <c r="H53" s="147" t="s">
        <v>458</v>
      </c>
    </row>
    <row r="54" spans="1:8" x14ac:dyDescent="0.2">
      <c r="A54" s="86" t="s">
        <v>459</v>
      </c>
      <c r="B54" s="389"/>
      <c r="C54" s="389"/>
      <c r="D54" s="389"/>
      <c r="E54" s="228">
        <v>88463</v>
      </c>
      <c r="F54" s="228">
        <v>59032</v>
      </c>
      <c r="G54" s="228">
        <v>0</v>
      </c>
      <c r="H54" s="228">
        <v>0</v>
      </c>
    </row>
    <row r="55" spans="1:8" x14ac:dyDescent="0.2">
      <c r="A55" s="86">
        <v>1</v>
      </c>
      <c r="B55" s="390" t="s">
        <v>893</v>
      </c>
      <c r="C55" s="390"/>
      <c r="D55" s="390"/>
      <c r="E55" s="139"/>
      <c r="F55" s="139">
        <v>5000</v>
      </c>
      <c r="G55" s="139"/>
      <c r="H55" s="139"/>
    </row>
    <row r="56" spans="1:8" x14ac:dyDescent="0.2">
      <c r="A56" s="86">
        <v>2</v>
      </c>
      <c r="B56" s="390"/>
      <c r="C56" s="390"/>
      <c r="D56" s="390"/>
      <c r="E56" s="139"/>
      <c r="F56" s="139"/>
      <c r="G56" s="127"/>
      <c r="H56" s="127"/>
    </row>
    <row r="57" spans="1:8" x14ac:dyDescent="0.2">
      <c r="A57" s="86">
        <v>3</v>
      </c>
      <c r="B57" s="390"/>
      <c r="C57" s="390"/>
      <c r="D57" s="390"/>
      <c r="E57" s="139"/>
      <c r="F57" s="139"/>
      <c r="G57" s="139"/>
      <c r="H57" s="139"/>
    </row>
    <row r="58" spans="1:8" x14ac:dyDescent="0.2">
      <c r="A58" s="86">
        <v>4</v>
      </c>
      <c r="B58" s="390"/>
      <c r="C58" s="390"/>
      <c r="D58" s="390"/>
      <c r="E58" s="139"/>
      <c r="F58" s="139"/>
      <c r="G58" s="139"/>
      <c r="H58" s="139"/>
    </row>
    <row r="59" spans="1:8" x14ac:dyDescent="0.2">
      <c r="A59" s="86">
        <v>5</v>
      </c>
      <c r="B59" s="390"/>
      <c r="C59" s="390"/>
      <c r="D59" s="390"/>
      <c r="E59" s="127"/>
      <c r="F59" s="127"/>
      <c r="G59" s="127"/>
      <c r="H59" s="127"/>
    </row>
    <row r="60" spans="1:8" x14ac:dyDescent="0.2">
      <c r="A60" s="86">
        <v>6</v>
      </c>
      <c r="B60" s="390"/>
      <c r="C60" s="390"/>
      <c r="D60" s="390"/>
      <c r="E60" s="127"/>
      <c r="F60" s="272"/>
      <c r="G60" s="272"/>
      <c r="H60" s="272"/>
    </row>
    <row r="61" spans="1:8" x14ac:dyDescent="0.2">
      <c r="A61" s="86">
        <v>7</v>
      </c>
      <c r="B61" s="390"/>
      <c r="C61" s="390"/>
      <c r="D61" s="390"/>
      <c r="E61" s="272"/>
      <c r="F61" s="127"/>
      <c r="G61" s="319"/>
      <c r="H61" s="319"/>
    </row>
    <row r="62" spans="1:8" x14ac:dyDescent="0.2">
      <c r="A62" s="86">
        <v>8</v>
      </c>
      <c r="B62" s="390"/>
      <c r="C62" s="390"/>
      <c r="D62" s="390"/>
      <c r="E62" s="127"/>
      <c r="F62" s="127"/>
      <c r="G62" s="127"/>
      <c r="H62" s="127"/>
    </row>
    <row r="63" spans="1:8" x14ac:dyDescent="0.2">
      <c r="A63" s="86">
        <v>9</v>
      </c>
      <c r="B63" s="390"/>
      <c r="C63" s="390"/>
      <c r="D63" s="390"/>
      <c r="E63" s="139"/>
      <c r="F63" s="139"/>
      <c r="G63" s="319"/>
      <c r="H63" s="319"/>
    </row>
    <row r="64" spans="1:8" x14ac:dyDescent="0.2">
      <c r="A64" s="149">
        <v>10</v>
      </c>
      <c r="B64" s="391"/>
      <c r="C64" s="391"/>
      <c r="D64" s="391"/>
      <c r="E64" s="147"/>
      <c r="F64" s="147"/>
      <c r="G64" s="147"/>
      <c r="H64" s="147"/>
    </row>
    <row r="65" spans="1:8" x14ac:dyDescent="0.2">
      <c r="D65" s="265" t="s">
        <v>23</v>
      </c>
      <c r="E65" s="145">
        <f>SUM(E54:E64)</f>
        <v>88463</v>
      </c>
      <c r="F65" s="145">
        <f t="shared" ref="F65:H65" si="4">SUM(F54:F64)</f>
        <v>64032</v>
      </c>
      <c r="G65" s="145">
        <f t="shared" si="4"/>
        <v>0</v>
      </c>
      <c r="H65" s="145">
        <f t="shared" si="4"/>
        <v>0</v>
      </c>
    </row>
    <row r="66" spans="1:8" x14ac:dyDescent="0.2">
      <c r="B66" s="258"/>
      <c r="E66" s="171"/>
      <c r="F66" s="127"/>
      <c r="G66" s="127"/>
      <c r="H66" s="127"/>
    </row>
    <row r="67" spans="1:8" x14ac:dyDescent="0.2">
      <c r="A67" s="119">
        <v>7.4550000000000001</v>
      </c>
      <c r="B67" s="113" t="s">
        <v>285</v>
      </c>
      <c r="C67" s="113"/>
      <c r="D67" s="113"/>
      <c r="E67" s="156"/>
      <c r="F67" s="156"/>
      <c r="G67" s="269"/>
      <c r="H67" s="156"/>
    </row>
    <row r="68" spans="1:8" x14ac:dyDescent="0.2">
      <c r="B68" s="105"/>
      <c r="C68" s="99"/>
    </row>
    <row r="69" spans="1:8" x14ac:dyDescent="0.2">
      <c r="A69" s="271"/>
      <c r="B69" s="141"/>
      <c r="C69" s="141"/>
      <c r="D69" s="264"/>
      <c r="E69" s="147" t="s">
        <v>458</v>
      </c>
      <c r="F69" s="147" t="s">
        <v>458</v>
      </c>
      <c r="G69" s="147" t="s">
        <v>458</v>
      </c>
      <c r="H69" s="147" t="s">
        <v>458</v>
      </c>
    </row>
    <row r="70" spans="1:8" x14ac:dyDescent="0.2">
      <c r="A70" s="86" t="s">
        <v>459</v>
      </c>
      <c r="B70" s="389"/>
      <c r="C70" s="389"/>
      <c r="D70" s="389"/>
      <c r="E70" s="228">
        <v>0</v>
      </c>
      <c r="F70" s="228">
        <v>0</v>
      </c>
      <c r="G70" s="228">
        <v>0</v>
      </c>
      <c r="H70" s="228">
        <v>0</v>
      </c>
    </row>
    <row r="71" spans="1:8" x14ac:dyDescent="0.2">
      <c r="A71" s="86">
        <v>1</v>
      </c>
      <c r="B71" s="390"/>
      <c r="C71" s="390"/>
      <c r="D71" s="390"/>
      <c r="E71" s="139"/>
      <c r="F71" s="139"/>
      <c r="G71" s="139"/>
      <c r="H71" s="139"/>
    </row>
    <row r="72" spans="1:8" x14ac:dyDescent="0.2">
      <c r="A72" s="86">
        <v>2</v>
      </c>
      <c r="B72" s="390"/>
      <c r="C72" s="390"/>
      <c r="D72" s="390"/>
      <c r="E72" s="139"/>
      <c r="F72" s="139"/>
      <c r="G72" s="127"/>
      <c r="H72" s="127"/>
    </row>
    <row r="73" spans="1:8" x14ac:dyDescent="0.2">
      <c r="A73" s="86">
        <v>3</v>
      </c>
      <c r="B73" s="390"/>
      <c r="C73" s="390"/>
      <c r="D73" s="390"/>
      <c r="E73" s="139"/>
      <c r="F73" s="139"/>
      <c r="G73" s="139"/>
      <c r="H73" s="139"/>
    </row>
    <row r="74" spans="1:8" x14ac:dyDescent="0.2">
      <c r="A74" s="86">
        <v>4</v>
      </c>
      <c r="B74" s="390"/>
      <c r="C74" s="390"/>
      <c r="D74" s="390"/>
      <c r="E74" s="139"/>
      <c r="F74" s="139"/>
      <c r="G74" s="139"/>
      <c r="H74" s="139"/>
    </row>
    <row r="75" spans="1:8" x14ac:dyDescent="0.2">
      <c r="A75" s="86">
        <v>5</v>
      </c>
      <c r="B75" s="390"/>
      <c r="C75" s="390"/>
      <c r="D75" s="390"/>
      <c r="E75" s="127"/>
      <c r="F75" s="127"/>
      <c r="G75" s="127"/>
      <c r="H75" s="127"/>
    </row>
    <row r="76" spans="1:8" x14ac:dyDescent="0.2">
      <c r="A76" s="86">
        <v>6</v>
      </c>
      <c r="B76" s="390"/>
      <c r="C76" s="390"/>
      <c r="D76" s="390"/>
      <c r="E76" s="127"/>
      <c r="F76" s="272"/>
      <c r="G76" s="272"/>
      <c r="H76" s="272"/>
    </row>
    <row r="77" spans="1:8" x14ac:dyDescent="0.2">
      <c r="A77" s="86">
        <v>7</v>
      </c>
      <c r="B77" s="390"/>
      <c r="C77" s="390"/>
      <c r="D77" s="390"/>
      <c r="E77" s="272"/>
      <c r="F77" s="127"/>
      <c r="G77" s="319"/>
      <c r="H77" s="319"/>
    </row>
    <row r="78" spans="1:8" x14ac:dyDescent="0.2">
      <c r="A78" s="86">
        <v>8</v>
      </c>
      <c r="B78" s="390"/>
      <c r="C78" s="390"/>
      <c r="D78" s="390"/>
      <c r="E78" s="127"/>
      <c r="F78" s="127"/>
      <c r="G78" s="127"/>
      <c r="H78" s="127"/>
    </row>
    <row r="79" spans="1:8" x14ac:dyDescent="0.2">
      <c r="A79" s="86">
        <v>9</v>
      </c>
      <c r="B79" s="390"/>
      <c r="C79" s="390"/>
      <c r="D79" s="390"/>
      <c r="E79" s="139"/>
      <c r="F79" s="139"/>
      <c r="G79" s="319"/>
      <c r="H79" s="319"/>
    </row>
    <row r="80" spans="1:8" x14ac:dyDescent="0.2">
      <c r="A80" s="149">
        <v>10</v>
      </c>
      <c r="B80" s="391"/>
      <c r="C80" s="391"/>
      <c r="D80" s="391"/>
      <c r="E80" s="147"/>
      <c r="F80" s="147"/>
      <c r="G80" s="147"/>
      <c r="H80" s="147"/>
    </row>
    <row r="81" spans="1:8" x14ac:dyDescent="0.2">
      <c r="D81" s="265" t="s">
        <v>23</v>
      </c>
      <c r="E81" s="145">
        <f>SUM(E70:E80)</f>
        <v>0</v>
      </c>
      <c r="F81" s="145">
        <f t="shared" ref="F81:H81" si="5">SUM(F70:F80)</f>
        <v>0</v>
      </c>
      <c r="G81" s="145">
        <f t="shared" si="5"/>
        <v>0</v>
      </c>
      <c r="H81" s="145">
        <f t="shared" si="5"/>
        <v>0</v>
      </c>
    </row>
    <row r="82" spans="1:8" x14ac:dyDescent="0.2">
      <c r="B82" s="105"/>
      <c r="C82" s="99"/>
    </row>
    <row r="83" spans="1:8" x14ac:dyDescent="0.2">
      <c r="A83" s="119">
        <v>7.4690000000000003</v>
      </c>
      <c r="B83" s="113" t="s">
        <v>80</v>
      </c>
      <c r="C83" s="113"/>
      <c r="D83" s="113"/>
      <c r="E83" s="156"/>
      <c r="F83" s="156"/>
      <c r="G83" s="269"/>
      <c r="H83" s="156"/>
    </row>
    <row r="84" spans="1:8" x14ac:dyDescent="0.2">
      <c r="B84" s="105"/>
      <c r="C84" s="99"/>
      <c r="F84" s="127"/>
      <c r="G84" s="127"/>
      <c r="H84" s="127"/>
    </row>
    <row r="85" spans="1:8" x14ac:dyDescent="0.2">
      <c r="A85" s="271"/>
      <c r="B85" s="141"/>
      <c r="C85" s="141"/>
      <c r="D85" s="264"/>
      <c r="E85" s="147" t="s">
        <v>458</v>
      </c>
      <c r="F85" s="147" t="s">
        <v>458</v>
      </c>
      <c r="G85" s="147" t="s">
        <v>458</v>
      </c>
      <c r="H85" s="147" t="s">
        <v>458</v>
      </c>
    </row>
    <row r="86" spans="1:8" x14ac:dyDescent="0.2">
      <c r="A86" s="86" t="s">
        <v>459</v>
      </c>
      <c r="B86" s="389"/>
      <c r="C86" s="389"/>
      <c r="D86" s="389"/>
      <c r="E86" s="228">
        <v>0</v>
      </c>
      <c r="F86" s="228">
        <v>0</v>
      </c>
      <c r="G86" s="228">
        <v>0</v>
      </c>
      <c r="H86" s="228">
        <v>0</v>
      </c>
    </row>
    <row r="87" spans="1:8" x14ac:dyDescent="0.2">
      <c r="A87" s="86">
        <v>1</v>
      </c>
      <c r="B87" s="390"/>
      <c r="C87" s="390"/>
      <c r="D87" s="390"/>
      <c r="E87" s="139"/>
      <c r="F87" s="139"/>
      <c r="G87" s="139"/>
      <c r="H87" s="139"/>
    </row>
    <row r="88" spans="1:8" x14ac:dyDescent="0.2">
      <c r="A88" s="86">
        <v>2</v>
      </c>
      <c r="B88" s="390"/>
      <c r="C88" s="390"/>
      <c r="D88" s="390"/>
      <c r="E88" s="139"/>
      <c r="F88" s="139"/>
      <c r="G88" s="127"/>
      <c r="H88" s="127"/>
    </row>
    <row r="89" spans="1:8" x14ac:dyDescent="0.2">
      <c r="A89" s="86">
        <v>3</v>
      </c>
      <c r="B89" s="390"/>
      <c r="C89" s="390"/>
      <c r="D89" s="390"/>
      <c r="E89" s="139"/>
      <c r="F89" s="139"/>
      <c r="G89" s="139"/>
      <c r="H89" s="139"/>
    </row>
    <row r="90" spans="1:8" x14ac:dyDescent="0.2">
      <c r="A90" s="86">
        <v>4</v>
      </c>
      <c r="B90" s="390"/>
      <c r="C90" s="390"/>
      <c r="D90" s="390"/>
      <c r="E90" s="139"/>
      <c r="F90" s="139"/>
      <c r="G90" s="139"/>
      <c r="H90" s="139"/>
    </row>
    <row r="91" spans="1:8" x14ac:dyDescent="0.2">
      <c r="A91" s="86">
        <v>5</v>
      </c>
      <c r="B91" s="390"/>
      <c r="C91" s="390"/>
      <c r="D91" s="390"/>
      <c r="E91" s="127"/>
      <c r="F91" s="127"/>
      <c r="G91" s="127"/>
      <c r="H91" s="127"/>
    </row>
    <row r="92" spans="1:8" x14ac:dyDescent="0.2">
      <c r="A92" s="86">
        <v>6</v>
      </c>
      <c r="B92" s="390"/>
      <c r="C92" s="390"/>
      <c r="D92" s="390"/>
      <c r="E92" s="127"/>
      <c r="F92" s="272"/>
      <c r="G92" s="272"/>
      <c r="H92" s="272"/>
    </row>
    <row r="93" spans="1:8" x14ac:dyDescent="0.2">
      <c r="A93" s="86">
        <v>7</v>
      </c>
      <c r="B93" s="390"/>
      <c r="C93" s="390"/>
      <c r="D93" s="390"/>
      <c r="E93" s="272"/>
      <c r="F93" s="127"/>
      <c r="G93" s="319"/>
      <c r="H93" s="319"/>
    </row>
    <row r="94" spans="1:8" x14ac:dyDescent="0.2">
      <c r="A94" s="86">
        <v>8</v>
      </c>
      <c r="B94" s="390"/>
      <c r="C94" s="390"/>
      <c r="D94" s="390"/>
      <c r="E94" s="127"/>
      <c r="F94" s="127"/>
      <c r="G94" s="127"/>
      <c r="H94" s="127"/>
    </row>
    <row r="95" spans="1:8" x14ac:dyDescent="0.2">
      <c r="A95" s="86">
        <v>9</v>
      </c>
      <c r="B95" s="390"/>
      <c r="C95" s="390"/>
      <c r="D95" s="390"/>
      <c r="E95" s="139"/>
      <c r="F95" s="139"/>
      <c r="G95" s="319"/>
      <c r="H95" s="319"/>
    </row>
    <row r="96" spans="1:8" x14ac:dyDescent="0.2">
      <c r="A96" s="149">
        <v>10</v>
      </c>
      <c r="B96" s="391"/>
      <c r="C96" s="391"/>
      <c r="D96" s="391"/>
      <c r="E96" s="147"/>
      <c r="F96" s="147"/>
      <c r="G96" s="147"/>
      <c r="H96" s="147"/>
    </row>
    <row r="97" spans="1:8" x14ac:dyDescent="0.2">
      <c r="D97" s="265" t="s">
        <v>23</v>
      </c>
      <c r="E97" s="145">
        <f>SUM(E86:E96)</f>
        <v>0</v>
      </c>
      <c r="F97" s="145">
        <f t="shared" ref="F97:H97" si="6">SUM(F86:F96)</f>
        <v>0</v>
      </c>
      <c r="G97" s="145">
        <f t="shared" si="6"/>
        <v>0</v>
      </c>
      <c r="H97" s="145">
        <f t="shared" si="6"/>
        <v>0</v>
      </c>
    </row>
    <row r="98" spans="1:8" x14ac:dyDescent="0.2">
      <c r="B98" s="105"/>
      <c r="C98" s="99"/>
      <c r="F98" s="127"/>
      <c r="G98" s="127"/>
      <c r="H98" s="127"/>
    </row>
    <row r="99" spans="1:8" x14ac:dyDescent="0.2">
      <c r="A99" s="119">
        <v>7.6</v>
      </c>
      <c r="B99" s="113" t="s">
        <v>286</v>
      </c>
      <c r="C99" s="113"/>
      <c r="D99" s="113"/>
      <c r="E99" s="156"/>
      <c r="F99" s="156"/>
      <c r="G99" s="269"/>
      <c r="H99" s="156"/>
    </row>
    <row r="100" spans="1:8" x14ac:dyDescent="0.2">
      <c r="B100" s="105"/>
      <c r="C100" s="99"/>
    </row>
    <row r="101" spans="1:8" x14ac:dyDescent="0.2">
      <c r="A101" s="271"/>
      <c r="B101" s="141"/>
      <c r="C101" s="141"/>
      <c r="D101" s="264"/>
      <c r="E101" s="147" t="s">
        <v>458</v>
      </c>
      <c r="F101" s="147" t="s">
        <v>458</v>
      </c>
      <c r="G101" s="147" t="s">
        <v>458</v>
      </c>
      <c r="H101" s="147" t="s">
        <v>458</v>
      </c>
    </row>
    <row r="102" spans="1:8" x14ac:dyDescent="0.2">
      <c r="A102" s="86" t="s">
        <v>459</v>
      </c>
      <c r="B102" s="389"/>
      <c r="C102" s="389"/>
      <c r="D102" s="389"/>
      <c r="E102" s="228">
        <v>0</v>
      </c>
      <c r="F102" s="228">
        <v>0</v>
      </c>
      <c r="G102" s="228">
        <v>0</v>
      </c>
      <c r="H102" s="228">
        <v>0</v>
      </c>
    </row>
    <row r="103" spans="1:8" x14ac:dyDescent="0.2">
      <c r="A103" s="86">
        <v>1</v>
      </c>
      <c r="B103" s="390"/>
      <c r="C103" s="390"/>
      <c r="D103" s="390"/>
      <c r="E103" s="139"/>
      <c r="F103" s="139"/>
      <c r="G103" s="139"/>
      <c r="H103" s="139"/>
    </row>
    <row r="104" spans="1:8" x14ac:dyDescent="0.2">
      <c r="A104" s="86">
        <v>2</v>
      </c>
      <c r="B104" s="390"/>
      <c r="C104" s="390"/>
      <c r="D104" s="390"/>
      <c r="E104" s="139"/>
      <c r="F104" s="139"/>
      <c r="G104" s="127"/>
      <c r="H104" s="127"/>
    </row>
    <row r="105" spans="1:8" x14ac:dyDescent="0.2">
      <c r="A105" s="86">
        <v>3</v>
      </c>
      <c r="B105" s="390"/>
      <c r="C105" s="390"/>
      <c r="D105" s="390"/>
      <c r="E105" s="139"/>
      <c r="F105" s="139"/>
      <c r="G105" s="139"/>
      <c r="H105" s="139"/>
    </row>
    <row r="106" spans="1:8" x14ac:dyDescent="0.2">
      <c r="A106" s="86">
        <v>4</v>
      </c>
      <c r="B106" s="390"/>
      <c r="C106" s="390"/>
      <c r="D106" s="390"/>
      <c r="E106" s="139"/>
      <c r="F106" s="139"/>
      <c r="G106" s="139"/>
      <c r="H106" s="139"/>
    </row>
    <row r="107" spans="1:8" x14ac:dyDescent="0.2">
      <c r="A107" s="86">
        <v>5</v>
      </c>
      <c r="B107" s="390"/>
      <c r="C107" s="390"/>
      <c r="D107" s="390"/>
      <c r="E107" s="127"/>
      <c r="F107" s="127"/>
      <c r="G107" s="127"/>
      <c r="H107" s="127"/>
    </row>
    <row r="108" spans="1:8" x14ac:dyDescent="0.2">
      <c r="A108" s="86">
        <v>6</v>
      </c>
      <c r="B108" s="390"/>
      <c r="C108" s="390"/>
      <c r="D108" s="390"/>
      <c r="E108" s="127"/>
      <c r="F108" s="272"/>
      <c r="G108" s="272"/>
      <c r="H108" s="272"/>
    </row>
    <row r="109" spans="1:8" x14ac:dyDescent="0.2">
      <c r="A109" s="86">
        <v>7</v>
      </c>
      <c r="B109" s="390"/>
      <c r="C109" s="390"/>
      <c r="D109" s="390"/>
      <c r="E109" s="272"/>
      <c r="F109" s="127"/>
      <c r="G109" s="319"/>
      <c r="H109" s="319"/>
    </row>
    <row r="110" spans="1:8" x14ac:dyDescent="0.2">
      <c r="A110" s="86">
        <v>8</v>
      </c>
      <c r="B110" s="390"/>
      <c r="C110" s="390"/>
      <c r="D110" s="390"/>
      <c r="E110" s="127"/>
      <c r="F110" s="127"/>
      <c r="G110" s="127"/>
      <c r="H110" s="127"/>
    </row>
    <row r="111" spans="1:8" x14ac:dyDescent="0.2">
      <c r="A111" s="86">
        <v>9</v>
      </c>
      <c r="B111" s="390"/>
      <c r="C111" s="390"/>
      <c r="D111" s="390"/>
      <c r="E111" s="139"/>
      <c r="F111" s="139"/>
      <c r="G111" s="319"/>
      <c r="H111" s="319"/>
    </row>
    <row r="112" spans="1:8" x14ac:dyDescent="0.2">
      <c r="A112" s="149">
        <v>10</v>
      </c>
      <c r="B112" s="391"/>
      <c r="C112" s="391"/>
      <c r="D112" s="391"/>
      <c r="E112" s="147"/>
      <c r="F112" s="147"/>
      <c r="G112" s="147"/>
      <c r="H112" s="147"/>
    </row>
    <row r="113" spans="1:8" x14ac:dyDescent="0.2">
      <c r="D113" s="265" t="s">
        <v>23</v>
      </c>
      <c r="E113" s="145">
        <f>SUM(E102:E112)</f>
        <v>0</v>
      </c>
      <c r="F113" s="145">
        <f t="shared" ref="F113:H113" si="7">SUM(F102:F112)</f>
        <v>0</v>
      </c>
      <c r="G113" s="145">
        <f t="shared" si="7"/>
        <v>0</v>
      </c>
      <c r="H113" s="145">
        <f t="shared" si="7"/>
        <v>0</v>
      </c>
    </row>
    <row r="114" spans="1:8" x14ac:dyDescent="0.2">
      <c r="B114" s="105"/>
      <c r="C114" s="99"/>
    </row>
    <row r="115" spans="1:8" x14ac:dyDescent="0.2">
      <c r="A115" s="119">
        <v>7.63</v>
      </c>
      <c r="B115" s="113" t="s">
        <v>84</v>
      </c>
      <c r="C115" s="113"/>
      <c r="D115" s="113"/>
      <c r="E115" s="156"/>
      <c r="F115" s="156"/>
      <c r="G115" s="269"/>
      <c r="H115" s="156"/>
    </row>
    <row r="116" spans="1:8" x14ac:dyDescent="0.2">
      <c r="B116" s="105"/>
      <c r="C116" s="99"/>
    </row>
    <row r="117" spans="1:8" x14ac:dyDescent="0.2">
      <c r="A117" s="271"/>
      <c r="B117" s="141"/>
      <c r="C117" s="141"/>
      <c r="D117" s="264"/>
      <c r="E117" s="147" t="s">
        <v>891</v>
      </c>
      <c r="F117" s="147" t="s">
        <v>892</v>
      </c>
      <c r="G117" s="147" t="s">
        <v>458</v>
      </c>
      <c r="H117" s="147" t="s">
        <v>458</v>
      </c>
    </row>
    <row r="118" spans="1:8" x14ac:dyDescent="0.2">
      <c r="A118" s="86" t="s">
        <v>459</v>
      </c>
      <c r="B118" s="389"/>
      <c r="C118" s="389"/>
      <c r="D118" s="389"/>
      <c r="E118" s="228">
        <v>9398</v>
      </c>
      <c r="F118" s="228">
        <v>5437</v>
      </c>
      <c r="G118" s="228">
        <v>0</v>
      </c>
      <c r="H118" s="228">
        <v>0</v>
      </c>
    </row>
    <row r="119" spans="1:8" x14ac:dyDescent="0.2">
      <c r="A119" s="86">
        <v>1</v>
      </c>
      <c r="B119" s="390"/>
      <c r="C119" s="390"/>
      <c r="D119" s="390"/>
      <c r="E119" s="139"/>
      <c r="F119" s="139"/>
      <c r="G119" s="139"/>
      <c r="H119" s="139"/>
    </row>
    <row r="120" spans="1:8" x14ac:dyDescent="0.2">
      <c r="A120" s="86">
        <v>2</v>
      </c>
      <c r="B120" s="390"/>
      <c r="C120" s="390"/>
      <c r="D120" s="390"/>
      <c r="E120" s="139"/>
      <c r="F120" s="139"/>
      <c r="G120" s="127"/>
      <c r="H120" s="127"/>
    </row>
    <row r="121" spans="1:8" x14ac:dyDescent="0.2">
      <c r="A121" s="86">
        <v>3</v>
      </c>
      <c r="B121" s="390"/>
      <c r="C121" s="390"/>
      <c r="D121" s="390"/>
      <c r="E121" s="139"/>
      <c r="F121" s="139"/>
      <c r="G121" s="139"/>
      <c r="H121" s="139"/>
    </row>
    <row r="122" spans="1:8" x14ac:dyDescent="0.2">
      <c r="A122" s="86">
        <v>4</v>
      </c>
      <c r="B122" s="390"/>
      <c r="C122" s="390"/>
      <c r="D122" s="390"/>
      <c r="E122" s="139"/>
      <c r="F122" s="139"/>
      <c r="G122" s="139"/>
      <c r="H122" s="139"/>
    </row>
    <row r="123" spans="1:8" x14ac:dyDescent="0.2">
      <c r="A123" s="86">
        <v>5</v>
      </c>
      <c r="B123" s="390"/>
      <c r="C123" s="390"/>
      <c r="D123" s="390"/>
      <c r="E123" s="127"/>
      <c r="F123" s="127"/>
      <c r="G123" s="127"/>
      <c r="H123" s="127"/>
    </row>
    <row r="124" spans="1:8" x14ac:dyDescent="0.2">
      <c r="A124" s="86">
        <v>6</v>
      </c>
      <c r="B124" s="390"/>
      <c r="C124" s="390"/>
      <c r="D124" s="390"/>
      <c r="E124" s="127"/>
      <c r="F124" s="272"/>
      <c r="G124" s="272"/>
      <c r="H124" s="272"/>
    </row>
    <row r="125" spans="1:8" x14ac:dyDescent="0.2">
      <c r="A125" s="86">
        <v>7</v>
      </c>
      <c r="B125" s="390"/>
      <c r="C125" s="390"/>
      <c r="D125" s="390"/>
      <c r="E125" s="272"/>
      <c r="F125" s="127"/>
      <c r="G125" s="319"/>
      <c r="H125" s="319"/>
    </row>
    <row r="126" spans="1:8" x14ac:dyDescent="0.2">
      <c r="A126" s="86">
        <v>8</v>
      </c>
      <c r="B126" s="390"/>
      <c r="C126" s="390"/>
      <c r="D126" s="390"/>
      <c r="E126" s="127"/>
      <c r="F126" s="127"/>
      <c r="G126" s="127"/>
      <c r="H126" s="127"/>
    </row>
    <row r="127" spans="1:8" x14ac:dyDescent="0.2">
      <c r="A127" s="86">
        <v>9</v>
      </c>
      <c r="B127" s="390"/>
      <c r="C127" s="390"/>
      <c r="D127" s="390"/>
      <c r="E127" s="139"/>
      <c r="F127" s="139"/>
      <c r="G127" s="319"/>
      <c r="H127" s="319"/>
    </row>
    <row r="128" spans="1:8" x14ac:dyDescent="0.2">
      <c r="A128" s="149">
        <v>10</v>
      </c>
      <c r="B128" s="391"/>
      <c r="C128" s="391"/>
      <c r="D128" s="391"/>
      <c r="E128" s="147"/>
      <c r="F128" s="147"/>
      <c r="G128" s="147"/>
      <c r="H128" s="147"/>
    </row>
    <row r="129" spans="1:8" x14ac:dyDescent="0.2">
      <c r="D129" s="265" t="s">
        <v>23</v>
      </c>
      <c r="E129" s="145">
        <f>SUM(E118:E128)</f>
        <v>9398</v>
      </c>
      <c r="F129" s="145">
        <f t="shared" ref="F129:H129" si="8">SUM(F118:F128)</f>
        <v>5437</v>
      </c>
      <c r="G129" s="145">
        <f t="shared" si="8"/>
        <v>0</v>
      </c>
      <c r="H129" s="145">
        <f t="shared" si="8"/>
        <v>0</v>
      </c>
    </row>
    <row r="130" spans="1:8" x14ac:dyDescent="0.2">
      <c r="B130" s="105"/>
      <c r="C130" s="99"/>
      <c r="F130" s="127"/>
      <c r="G130" s="127"/>
      <c r="H130" s="127"/>
    </row>
    <row r="131" spans="1:8" x14ac:dyDescent="0.2">
      <c r="A131" s="119">
        <v>7.92</v>
      </c>
      <c r="B131" s="113" t="s">
        <v>86</v>
      </c>
      <c r="C131" s="113"/>
      <c r="D131" s="113"/>
      <c r="E131" s="156"/>
      <c r="F131" s="156"/>
      <c r="G131" s="269"/>
      <c r="H131" s="156"/>
    </row>
    <row r="132" spans="1:8" x14ac:dyDescent="0.2">
      <c r="B132" s="105"/>
      <c r="C132" s="99"/>
    </row>
    <row r="133" spans="1:8" x14ac:dyDescent="0.2">
      <c r="A133" s="271"/>
      <c r="B133" s="141"/>
      <c r="C133" s="141"/>
      <c r="D133" s="264"/>
      <c r="E133" s="147" t="s">
        <v>458</v>
      </c>
      <c r="F133" s="147" t="s">
        <v>458</v>
      </c>
      <c r="G133" s="147" t="s">
        <v>458</v>
      </c>
      <c r="H133" s="147" t="s">
        <v>458</v>
      </c>
    </row>
    <row r="134" spans="1:8" x14ac:dyDescent="0.2">
      <c r="A134" s="86" t="s">
        <v>459</v>
      </c>
      <c r="B134" s="389"/>
      <c r="C134" s="389"/>
      <c r="D134" s="389"/>
      <c r="E134" s="228">
        <v>0</v>
      </c>
      <c r="F134" s="228">
        <v>0</v>
      </c>
      <c r="G134" s="228">
        <v>0</v>
      </c>
      <c r="H134" s="228">
        <v>0</v>
      </c>
    </row>
    <row r="135" spans="1:8" x14ac:dyDescent="0.2">
      <c r="A135" s="86">
        <v>1</v>
      </c>
      <c r="B135" s="390"/>
      <c r="C135" s="390"/>
      <c r="D135" s="390"/>
      <c r="E135" s="139"/>
      <c r="F135" s="139"/>
      <c r="G135" s="139"/>
      <c r="H135" s="139"/>
    </row>
    <row r="136" spans="1:8" x14ac:dyDescent="0.2">
      <c r="A136" s="86">
        <v>2</v>
      </c>
      <c r="B136" s="390"/>
      <c r="C136" s="390"/>
      <c r="D136" s="390"/>
      <c r="E136" s="139"/>
      <c r="F136" s="139"/>
      <c r="G136" s="127"/>
      <c r="H136" s="127"/>
    </row>
    <row r="137" spans="1:8" x14ac:dyDescent="0.2">
      <c r="A137" s="86">
        <v>3</v>
      </c>
      <c r="B137" s="390"/>
      <c r="C137" s="390"/>
      <c r="D137" s="390"/>
      <c r="E137" s="139"/>
      <c r="F137" s="139"/>
      <c r="G137" s="139"/>
      <c r="H137" s="139"/>
    </row>
    <row r="138" spans="1:8" x14ac:dyDescent="0.2">
      <c r="A138" s="86">
        <v>4</v>
      </c>
      <c r="B138" s="390"/>
      <c r="C138" s="390"/>
      <c r="D138" s="390"/>
      <c r="E138" s="139"/>
      <c r="F138" s="139"/>
      <c r="G138" s="139"/>
      <c r="H138" s="139"/>
    </row>
    <row r="139" spans="1:8" x14ac:dyDescent="0.2">
      <c r="A139" s="86">
        <v>5</v>
      </c>
      <c r="B139" s="390"/>
      <c r="C139" s="390"/>
      <c r="D139" s="390"/>
      <c r="E139" s="127"/>
      <c r="F139" s="127"/>
      <c r="G139" s="127"/>
      <c r="H139" s="127"/>
    </row>
    <row r="140" spans="1:8" x14ac:dyDescent="0.2">
      <c r="A140" s="86">
        <v>6</v>
      </c>
      <c r="B140" s="390"/>
      <c r="C140" s="390"/>
      <c r="D140" s="390"/>
      <c r="E140" s="127"/>
      <c r="F140" s="272"/>
      <c r="G140" s="272"/>
      <c r="H140" s="272"/>
    </row>
    <row r="141" spans="1:8" x14ac:dyDescent="0.2">
      <c r="A141" s="86">
        <v>7</v>
      </c>
      <c r="B141" s="390"/>
      <c r="C141" s="390"/>
      <c r="D141" s="390"/>
      <c r="E141" s="272"/>
      <c r="F141" s="127"/>
      <c r="G141" s="319"/>
      <c r="H141" s="319"/>
    </row>
    <row r="142" spans="1:8" x14ac:dyDescent="0.2">
      <c r="A142" s="86">
        <v>8</v>
      </c>
      <c r="B142" s="390"/>
      <c r="C142" s="390"/>
      <c r="D142" s="390"/>
      <c r="E142" s="127"/>
      <c r="F142" s="127"/>
      <c r="G142" s="127"/>
      <c r="H142" s="127"/>
    </row>
    <row r="143" spans="1:8" x14ac:dyDescent="0.2">
      <c r="A143" s="86">
        <v>9</v>
      </c>
      <c r="B143" s="390"/>
      <c r="C143" s="390"/>
      <c r="D143" s="390"/>
      <c r="E143" s="139"/>
      <c r="F143" s="139"/>
      <c r="G143" s="319"/>
      <c r="H143" s="319"/>
    </row>
    <row r="144" spans="1:8" x14ac:dyDescent="0.2">
      <c r="A144" s="149">
        <v>10</v>
      </c>
      <c r="B144" s="391"/>
      <c r="C144" s="391"/>
      <c r="D144" s="391"/>
      <c r="E144" s="147"/>
      <c r="F144" s="147"/>
      <c r="G144" s="147"/>
      <c r="H144" s="147"/>
    </row>
    <row r="145" spans="4:8" x14ac:dyDescent="0.2">
      <c r="D145" s="265" t="s">
        <v>23</v>
      </c>
      <c r="E145" s="145">
        <f>SUM(E134:E144)</f>
        <v>0</v>
      </c>
      <c r="F145" s="145">
        <f t="shared" ref="F145:H145" si="9">SUM(F134:F144)</f>
        <v>0</v>
      </c>
      <c r="G145" s="145">
        <f t="shared" si="9"/>
        <v>0</v>
      </c>
      <c r="H145" s="145">
        <f t="shared" si="9"/>
        <v>0</v>
      </c>
    </row>
  </sheetData>
  <mergeCells count="99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86:D86"/>
    <mergeCell ref="B87:D87"/>
    <mergeCell ref="B88:D88"/>
    <mergeCell ref="B89:D8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90:D90"/>
    <mergeCell ref="B91:D91"/>
    <mergeCell ref="B92:D92"/>
    <mergeCell ref="B93:D93"/>
    <mergeCell ref="B94:D94"/>
    <mergeCell ref="B95:D95"/>
    <mergeCell ref="B96:D96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</mergeCells>
  <pageMargins left="0.25" right="0.25" top="0.75" bottom="0.75" header="0.3" footer="0.3"/>
  <pageSetup scale="74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A554D-A349-441D-96D5-6DCE17F337AB}">
  <sheetPr>
    <tabColor theme="1" tint="0.499984740745262"/>
    <pageSetUpPr fitToPage="1"/>
  </sheetPr>
  <dimension ref="A1:I168"/>
  <sheetViews>
    <sheetView zoomScaleNormal="100" workbookViewId="0">
      <selection activeCell="A3" sqref="A3:G20"/>
    </sheetView>
  </sheetViews>
  <sheetFormatPr defaultColWidth="9.140625" defaultRowHeight="12.75" x14ac:dyDescent="0.2"/>
  <cols>
    <col min="1" max="8" width="15.7109375" style="73" customWidth="1"/>
    <col min="9" max="9" width="10.7109375" style="73" customWidth="1"/>
    <col min="10" max="13" width="11.28515625" style="73" bestFit="1" customWidth="1"/>
    <col min="14" max="14" width="10.28515625" style="73" bestFit="1" customWidth="1"/>
    <col min="15" max="19" width="11.28515625" style="73" bestFit="1" customWidth="1"/>
    <col min="20" max="16384" width="9.140625" style="73"/>
  </cols>
  <sheetData>
    <row r="1" spans="1:8" ht="18" x14ac:dyDescent="0.25">
      <c r="A1" s="237" t="s">
        <v>487</v>
      </c>
      <c r="B1" s="236" t="s">
        <v>287</v>
      </c>
      <c r="C1" s="134"/>
      <c r="D1" s="117"/>
      <c r="E1" s="117"/>
      <c r="F1" s="117"/>
      <c r="G1" s="117"/>
      <c r="H1" s="117"/>
    </row>
    <row r="3" spans="1:8" x14ac:dyDescent="0.2">
      <c r="A3" s="119">
        <v>8.14</v>
      </c>
      <c r="B3" s="113" t="s">
        <v>288</v>
      </c>
      <c r="C3" s="113"/>
      <c r="D3" s="135"/>
      <c r="E3" s="156"/>
      <c r="F3" s="156"/>
      <c r="G3" s="269"/>
      <c r="H3" s="156"/>
    </row>
    <row r="4" spans="1:8" x14ac:dyDescent="0.2">
      <c r="A4" s="127"/>
    </row>
    <row r="5" spans="1:8" x14ac:dyDescent="0.2">
      <c r="A5" s="271"/>
      <c r="B5" s="141"/>
      <c r="C5" s="141"/>
      <c r="D5" s="264"/>
      <c r="E5" s="147" t="s">
        <v>775</v>
      </c>
      <c r="F5" s="147" t="s">
        <v>943</v>
      </c>
      <c r="G5" s="147" t="s">
        <v>944</v>
      </c>
      <c r="H5" s="147" t="s">
        <v>458</v>
      </c>
    </row>
    <row r="6" spans="1:8" x14ac:dyDescent="0.2">
      <c r="A6" s="86" t="s">
        <v>459</v>
      </c>
      <c r="B6" s="389"/>
      <c r="C6" s="389"/>
      <c r="D6" s="389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/>
      <c r="B7" s="390" t="s">
        <v>776</v>
      </c>
      <c r="C7" s="390"/>
      <c r="D7" s="390"/>
      <c r="E7" s="140">
        <v>12372.27</v>
      </c>
      <c r="F7" s="139"/>
      <c r="G7" s="139"/>
      <c r="H7" s="139"/>
    </row>
    <row r="8" spans="1:8" x14ac:dyDescent="0.2">
      <c r="A8" s="86"/>
      <c r="B8" s="393" t="s">
        <v>940</v>
      </c>
      <c r="C8" s="393"/>
      <c r="D8" s="393"/>
      <c r="E8" s="140">
        <v>1900</v>
      </c>
      <c r="F8" s="139"/>
      <c r="G8" s="139"/>
      <c r="H8" s="139"/>
    </row>
    <row r="9" spans="1:8" x14ac:dyDescent="0.2">
      <c r="A9" s="86"/>
      <c r="B9" s="390" t="s">
        <v>777</v>
      </c>
      <c r="C9" s="390"/>
      <c r="D9" s="390"/>
      <c r="E9" s="140">
        <v>7156.94</v>
      </c>
      <c r="F9" s="139"/>
      <c r="G9" s="127"/>
      <c r="H9" s="127"/>
    </row>
    <row r="10" spans="1:8" x14ac:dyDescent="0.2">
      <c r="A10" s="86"/>
      <c r="B10" s="393" t="s">
        <v>941</v>
      </c>
      <c r="C10" s="393"/>
      <c r="D10" s="393"/>
      <c r="E10" s="140">
        <v>500</v>
      </c>
      <c r="F10" s="139"/>
      <c r="G10" s="127"/>
      <c r="H10" s="127"/>
    </row>
    <row r="11" spans="1:8" x14ac:dyDescent="0.2">
      <c r="A11" s="86"/>
      <c r="B11" s="390" t="s">
        <v>741</v>
      </c>
      <c r="C11" s="390"/>
      <c r="D11" s="390"/>
      <c r="E11" s="140">
        <f>SUM(E7+E8+E9+E10)*0.07</f>
        <v>1535.0447000000001</v>
      </c>
      <c r="F11" s="139"/>
      <c r="G11" s="139"/>
      <c r="H11" s="139"/>
    </row>
    <row r="12" spans="1:8" x14ac:dyDescent="0.2">
      <c r="A12" s="86"/>
      <c r="B12" s="390" t="s">
        <v>942</v>
      </c>
      <c r="C12" s="390"/>
      <c r="D12" s="390"/>
      <c r="E12" s="140">
        <v>250</v>
      </c>
      <c r="F12" s="139"/>
      <c r="G12" s="139"/>
      <c r="H12" s="139"/>
    </row>
    <row r="13" spans="1:8" x14ac:dyDescent="0.2">
      <c r="A13" s="86"/>
      <c r="B13" s="390" t="s">
        <v>778</v>
      </c>
      <c r="C13" s="390"/>
      <c r="D13" s="390"/>
      <c r="E13" s="140">
        <v>300</v>
      </c>
      <c r="F13" s="127"/>
      <c r="G13" s="127"/>
      <c r="H13" s="127"/>
    </row>
    <row r="14" spans="1:8" x14ac:dyDescent="0.2">
      <c r="A14" s="86"/>
      <c r="B14" s="390"/>
      <c r="C14" s="390"/>
      <c r="D14" s="390"/>
      <c r="E14" s="127"/>
      <c r="F14" s="272"/>
      <c r="G14" s="272"/>
      <c r="H14" s="272"/>
    </row>
    <row r="15" spans="1:8" x14ac:dyDescent="0.2">
      <c r="A15" s="86"/>
      <c r="B15" s="390"/>
      <c r="C15" s="390"/>
      <c r="D15" s="390"/>
      <c r="E15" s="272"/>
      <c r="F15" s="127"/>
      <c r="G15" s="319"/>
      <c r="H15" s="319"/>
    </row>
    <row r="16" spans="1:8" x14ac:dyDescent="0.2">
      <c r="A16" s="86"/>
      <c r="B16" s="390"/>
      <c r="C16" s="390"/>
      <c r="D16" s="390"/>
      <c r="E16" s="127"/>
      <c r="F16" s="127"/>
      <c r="G16" s="127"/>
      <c r="H16" s="127"/>
    </row>
    <row r="17" spans="1:8" x14ac:dyDescent="0.2">
      <c r="A17" s="86"/>
      <c r="B17" s="390"/>
      <c r="C17" s="390"/>
      <c r="D17" s="390"/>
      <c r="E17" s="139"/>
      <c r="F17" s="139"/>
      <c r="G17" s="319"/>
      <c r="H17" s="319"/>
    </row>
    <row r="18" spans="1:8" x14ac:dyDescent="0.2">
      <c r="A18" s="149"/>
      <c r="B18" s="391"/>
      <c r="C18" s="391"/>
      <c r="D18" s="391"/>
      <c r="E18" s="147"/>
      <c r="F18" s="147"/>
      <c r="G18" s="147"/>
      <c r="H18" s="147"/>
    </row>
    <row r="19" spans="1:8" x14ac:dyDescent="0.2">
      <c r="A19" s="110"/>
      <c r="D19" s="265" t="s">
        <v>23</v>
      </c>
      <c r="E19" s="145">
        <f>SUM(E6:E18)</f>
        <v>24014.254699999998</v>
      </c>
      <c r="F19" s="145">
        <f t="shared" ref="F19:H19" si="0">SUM(F6:F18)</f>
        <v>0</v>
      </c>
      <c r="G19" s="145">
        <f t="shared" si="0"/>
        <v>0</v>
      </c>
      <c r="H19" s="145">
        <f t="shared" si="0"/>
        <v>0</v>
      </c>
    </row>
    <row r="20" spans="1:8" ht="14.25" x14ac:dyDescent="0.2">
      <c r="A20" s="127"/>
      <c r="B20" s="127"/>
      <c r="D20" s="127"/>
      <c r="E20" s="127"/>
      <c r="F20" s="127"/>
      <c r="G20" s="127"/>
      <c r="H20" s="249"/>
    </row>
    <row r="21" spans="1:8" x14ac:dyDescent="0.2">
      <c r="A21" s="143">
        <v>8.1780000000000008</v>
      </c>
      <c r="B21" s="113" t="s">
        <v>291</v>
      </c>
      <c r="C21" s="113"/>
      <c r="D21" s="135"/>
      <c r="E21" s="156"/>
      <c r="F21" s="156"/>
      <c r="G21" s="269"/>
      <c r="H21" s="156"/>
    </row>
    <row r="22" spans="1:8" x14ac:dyDescent="0.2">
      <c r="A22" s="127"/>
    </row>
    <row r="23" spans="1:8" x14ac:dyDescent="0.2">
      <c r="A23" s="271"/>
      <c r="B23" s="141"/>
      <c r="C23" s="141"/>
      <c r="D23" s="264"/>
      <c r="E23" s="147" t="s">
        <v>458</v>
      </c>
      <c r="F23" s="147" t="s">
        <v>458</v>
      </c>
      <c r="G23" s="147" t="s">
        <v>458</v>
      </c>
      <c r="H23" s="147" t="s">
        <v>458</v>
      </c>
    </row>
    <row r="24" spans="1:8" x14ac:dyDescent="0.2">
      <c r="A24" s="86" t="s">
        <v>459</v>
      </c>
      <c r="B24" s="389"/>
      <c r="C24" s="389"/>
      <c r="D24" s="389"/>
      <c r="E24" s="228">
        <v>0</v>
      </c>
      <c r="F24" s="228">
        <v>0</v>
      </c>
      <c r="G24" s="228">
        <v>0</v>
      </c>
      <c r="H24" s="228">
        <v>0</v>
      </c>
    </row>
    <row r="25" spans="1:8" x14ac:dyDescent="0.2">
      <c r="A25" s="86">
        <v>1</v>
      </c>
      <c r="B25" s="390"/>
      <c r="C25" s="390"/>
      <c r="D25" s="390"/>
      <c r="E25" s="139"/>
      <c r="F25" s="139"/>
      <c r="G25" s="139"/>
      <c r="H25" s="139"/>
    </row>
    <row r="26" spans="1:8" x14ac:dyDescent="0.2">
      <c r="A26" s="86">
        <v>2</v>
      </c>
      <c r="B26" s="390"/>
      <c r="C26" s="390"/>
      <c r="D26" s="390"/>
      <c r="E26" s="139"/>
      <c r="F26" s="139"/>
      <c r="G26" s="127"/>
      <c r="H26" s="127"/>
    </row>
    <row r="27" spans="1:8" x14ac:dyDescent="0.2">
      <c r="A27" s="86">
        <v>3</v>
      </c>
      <c r="B27" s="390"/>
      <c r="C27" s="390"/>
      <c r="D27" s="390"/>
      <c r="E27" s="139"/>
      <c r="F27" s="139"/>
      <c r="G27" s="139"/>
      <c r="H27" s="139"/>
    </row>
    <row r="28" spans="1:8" x14ac:dyDescent="0.2">
      <c r="A28" s="86">
        <v>4</v>
      </c>
      <c r="B28" s="390"/>
      <c r="C28" s="390"/>
      <c r="D28" s="390"/>
      <c r="E28" s="139"/>
      <c r="F28" s="139"/>
      <c r="G28" s="139"/>
      <c r="H28" s="139"/>
    </row>
    <row r="29" spans="1:8" x14ac:dyDescent="0.2">
      <c r="A29" s="86">
        <v>5</v>
      </c>
      <c r="B29" s="390"/>
      <c r="C29" s="390"/>
      <c r="D29" s="390"/>
      <c r="E29" s="127"/>
      <c r="F29" s="127"/>
      <c r="G29" s="127"/>
      <c r="H29" s="127"/>
    </row>
    <row r="30" spans="1:8" x14ac:dyDescent="0.2">
      <c r="A30" s="86">
        <v>6</v>
      </c>
      <c r="B30" s="390"/>
      <c r="C30" s="390"/>
      <c r="D30" s="390"/>
      <c r="E30" s="127"/>
      <c r="F30" s="272"/>
      <c r="G30" s="272"/>
      <c r="H30" s="272"/>
    </row>
    <row r="31" spans="1:8" x14ac:dyDescent="0.2">
      <c r="A31" s="86">
        <v>7</v>
      </c>
      <c r="B31" s="390"/>
      <c r="C31" s="390"/>
      <c r="D31" s="390"/>
      <c r="E31" s="272"/>
      <c r="F31" s="127"/>
      <c r="G31" s="319"/>
      <c r="H31" s="319"/>
    </row>
    <row r="32" spans="1:8" x14ac:dyDescent="0.2">
      <c r="A32" s="86">
        <v>8</v>
      </c>
      <c r="B32" s="390"/>
      <c r="C32" s="390"/>
      <c r="D32" s="390"/>
      <c r="E32" s="127"/>
      <c r="F32" s="127"/>
      <c r="G32" s="127"/>
      <c r="H32" s="127"/>
    </row>
    <row r="33" spans="1:8" x14ac:dyDescent="0.2">
      <c r="A33" s="86">
        <v>9</v>
      </c>
      <c r="B33" s="390"/>
      <c r="C33" s="390"/>
      <c r="D33" s="390"/>
      <c r="E33" s="139"/>
      <c r="F33" s="139"/>
      <c r="G33" s="319"/>
      <c r="H33" s="319"/>
    </row>
    <row r="34" spans="1:8" x14ac:dyDescent="0.2">
      <c r="A34" s="149">
        <v>10</v>
      </c>
      <c r="B34" s="391"/>
      <c r="C34" s="391"/>
      <c r="D34" s="391"/>
      <c r="E34" s="147"/>
      <c r="F34" s="147"/>
      <c r="G34" s="147"/>
      <c r="H34" s="147"/>
    </row>
    <row r="35" spans="1:8" x14ac:dyDescent="0.2">
      <c r="A35" s="110"/>
      <c r="D35" s="265" t="s">
        <v>23</v>
      </c>
      <c r="E35" s="145">
        <f>SUM(E24:E34)</f>
        <v>0</v>
      </c>
      <c r="F35" s="145">
        <f t="shared" ref="F35:H35" si="1">SUM(F24:F34)</f>
        <v>0</v>
      </c>
      <c r="G35" s="145">
        <f t="shared" si="1"/>
        <v>0</v>
      </c>
      <c r="H35" s="145">
        <f t="shared" si="1"/>
        <v>0</v>
      </c>
    </row>
    <row r="36" spans="1:8" ht="14.25" x14ac:dyDescent="0.2">
      <c r="A36" s="127"/>
      <c r="F36" s="127"/>
      <c r="G36" s="127"/>
      <c r="H36" s="249"/>
    </row>
    <row r="37" spans="1:8" x14ac:dyDescent="0.2">
      <c r="A37" s="143">
        <v>8.1839999999999993</v>
      </c>
      <c r="B37" s="113" t="s">
        <v>293</v>
      </c>
      <c r="C37" s="113"/>
      <c r="D37" s="135"/>
      <c r="E37" s="156"/>
      <c r="F37" s="156"/>
      <c r="G37" s="269"/>
      <c r="H37" s="156"/>
    </row>
    <row r="38" spans="1:8" x14ac:dyDescent="0.2">
      <c r="A38" s="127"/>
    </row>
    <row r="39" spans="1:8" x14ac:dyDescent="0.2">
      <c r="A39" s="271"/>
      <c r="B39" s="141"/>
      <c r="C39" s="141"/>
      <c r="D39" s="264"/>
      <c r="E39" s="147" t="s">
        <v>458</v>
      </c>
      <c r="F39" s="147" t="s">
        <v>458</v>
      </c>
      <c r="G39" s="147" t="s">
        <v>458</v>
      </c>
      <c r="H39" s="147" t="s">
        <v>458</v>
      </c>
    </row>
    <row r="40" spans="1:8" x14ac:dyDescent="0.2">
      <c r="A40" s="86" t="s">
        <v>459</v>
      </c>
      <c r="B40" s="389"/>
      <c r="C40" s="389"/>
      <c r="D40" s="389"/>
      <c r="E40" s="228">
        <v>0</v>
      </c>
      <c r="F40" s="228">
        <v>0</v>
      </c>
      <c r="G40" s="228">
        <v>0</v>
      </c>
      <c r="H40" s="228">
        <v>0</v>
      </c>
    </row>
    <row r="41" spans="1:8" x14ac:dyDescent="0.2">
      <c r="A41" s="86">
        <v>1</v>
      </c>
      <c r="B41" s="390"/>
      <c r="C41" s="390"/>
      <c r="D41" s="390"/>
      <c r="E41" s="139"/>
      <c r="F41" s="139"/>
      <c r="G41" s="139"/>
      <c r="H41" s="139"/>
    </row>
    <row r="42" spans="1:8" x14ac:dyDescent="0.2">
      <c r="A42" s="86">
        <v>2</v>
      </c>
      <c r="B42" s="390"/>
      <c r="C42" s="390"/>
      <c r="D42" s="390"/>
      <c r="E42" s="139"/>
      <c r="F42" s="139"/>
      <c r="G42" s="127"/>
      <c r="H42" s="127"/>
    </row>
    <row r="43" spans="1:8" x14ac:dyDescent="0.2">
      <c r="A43" s="86">
        <v>3</v>
      </c>
      <c r="B43" s="390"/>
      <c r="C43" s="390"/>
      <c r="D43" s="390"/>
      <c r="E43" s="139"/>
      <c r="F43" s="139"/>
      <c r="G43" s="139"/>
      <c r="H43" s="139"/>
    </row>
    <row r="44" spans="1:8" x14ac:dyDescent="0.2">
      <c r="A44" s="86">
        <v>4</v>
      </c>
      <c r="B44" s="390"/>
      <c r="C44" s="390"/>
      <c r="D44" s="390"/>
      <c r="E44" s="139"/>
      <c r="F44" s="139"/>
      <c r="G44" s="139"/>
      <c r="H44" s="139"/>
    </row>
    <row r="45" spans="1:8" x14ac:dyDescent="0.2">
      <c r="A45" s="86">
        <v>5</v>
      </c>
      <c r="B45" s="390"/>
      <c r="C45" s="390"/>
      <c r="D45" s="390"/>
      <c r="E45" s="127"/>
      <c r="F45" s="127"/>
      <c r="G45" s="127"/>
      <c r="H45" s="127"/>
    </row>
    <row r="46" spans="1:8" x14ac:dyDescent="0.2">
      <c r="A46" s="86">
        <v>6</v>
      </c>
      <c r="B46" s="390"/>
      <c r="C46" s="390"/>
      <c r="D46" s="390"/>
      <c r="E46" s="127"/>
      <c r="F46" s="272"/>
      <c r="G46" s="272"/>
      <c r="H46" s="272"/>
    </row>
    <row r="47" spans="1:8" x14ac:dyDescent="0.2">
      <c r="A47" s="86">
        <v>7</v>
      </c>
      <c r="B47" s="390"/>
      <c r="C47" s="390"/>
      <c r="D47" s="390"/>
      <c r="E47" s="272"/>
      <c r="F47" s="127"/>
      <c r="G47" s="319"/>
      <c r="H47" s="319"/>
    </row>
    <row r="48" spans="1:8" x14ac:dyDescent="0.2">
      <c r="A48" s="86">
        <v>8</v>
      </c>
      <c r="B48" s="390"/>
      <c r="C48" s="390"/>
      <c r="D48" s="390"/>
      <c r="E48" s="127"/>
      <c r="F48" s="127"/>
      <c r="G48" s="127"/>
      <c r="H48" s="127"/>
    </row>
    <row r="49" spans="1:8" x14ac:dyDescent="0.2">
      <c r="A49" s="86">
        <v>9</v>
      </c>
      <c r="B49" s="390"/>
      <c r="C49" s="390"/>
      <c r="D49" s="390"/>
      <c r="E49" s="139"/>
      <c r="F49" s="139"/>
      <c r="G49" s="319"/>
      <c r="H49" s="319"/>
    </row>
    <row r="50" spans="1:8" x14ac:dyDescent="0.2">
      <c r="A50" s="149">
        <v>10</v>
      </c>
      <c r="B50" s="391"/>
      <c r="C50" s="391"/>
      <c r="D50" s="391"/>
      <c r="E50" s="147"/>
      <c r="F50" s="147"/>
      <c r="G50" s="147"/>
      <c r="H50" s="147"/>
    </row>
    <row r="51" spans="1:8" x14ac:dyDescent="0.2">
      <c r="A51" s="110"/>
      <c r="D51" s="265" t="s">
        <v>23</v>
      </c>
      <c r="E51" s="145">
        <f>SUM(E40:E50)</f>
        <v>0</v>
      </c>
      <c r="F51" s="145">
        <f t="shared" ref="F51:H51" si="2">SUM(F40:F50)</f>
        <v>0</v>
      </c>
      <c r="G51" s="145">
        <f t="shared" si="2"/>
        <v>0</v>
      </c>
      <c r="H51" s="145">
        <f t="shared" si="2"/>
        <v>0</v>
      </c>
    </row>
    <row r="52" spans="1:8" ht="14.25" x14ac:dyDescent="0.2">
      <c r="A52" s="127"/>
      <c r="F52" s="127"/>
      <c r="G52" s="127"/>
      <c r="H52" s="249"/>
    </row>
    <row r="53" spans="1:8" x14ac:dyDescent="0.2">
      <c r="A53" s="143">
        <v>8.3849999999999998</v>
      </c>
      <c r="B53" s="113" t="s">
        <v>90</v>
      </c>
      <c r="C53" s="178"/>
      <c r="D53" s="178"/>
      <c r="E53" s="156"/>
      <c r="F53" s="156"/>
      <c r="G53" s="269"/>
      <c r="H53" s="156"/>
    </row>
    <row r="55" spans="1:8" x14ac:dyDescent="0.2">
      <c r="A55" s="271"/>
      <c r="B55" s="141"/>
      <c r="C55" s="141"/>
      <c r="D55" s="264"/>
      <c r="E55" s="147" t="s">
        <v>748</v>
      </c>
      <c r="F55" s="147" t="s">
        <v>774</v>
      </c>
      <c r="G55" s="147" t="s">
        <v>458</v>
      </c>
      <c r="H55" s="147" t="s">
        <v>458</v>
      </c>
    </row>
    <row r="56" spans="1:8" x14ac:dyDescent="0.2">
      <c r="A56" s="86" t="s">
        <v>459</v>
      </c>
      <c r="B56" s="389"/>
      <c r="C56" s="389"/>
      <c r="D56" s="389"/>
      <c r="E56" s="228">
        <v>6959</v>
      </c>
      <c r="F56" s="228">
        <v>7179</v>
      </c>
      <c r="G56" s="228">
        <v>0</v>
      </c>
      <c r="H56" s="228">
        <v>0</v>
      </c>
    </row>
    <row r="57" spans="1:8" x14ac:dyDescent="0.2">
      <c r="A57" s="86">
        <v>1</v>
      </c>
      <c r="B57" s="390"/>
      <c r="C57" s="390"/>
      <c r="D57" s="390"/>
      <c r="E57" s="139"/>
      <c r="F57" s="139"/>
      <c r="G57" s="139"/>
      <c r="H57" s="139"/>
    </row>
    <row r="58" spans="1:8" x14ac:dyDescent="0.2">
      <c r="A58" s="86">
        <v>2</v>
      </c>
      <c r="B58" s="390"/>
      <c r="C58" s="390"/>
      <c r="D58" s="390"/>
      <c r="E58" s="139"/>
      <c r="F58" s="139"/>
      <c r="G58" s="127"/>
      <c r="H58" s="127"/>
    </row>
    <row r="59" spans="1:8" x14ac:dyDescent="0.2">
      <c r="A59" s="86">
        <v>3</v>
      </c>
      <c r="B59" s="390"/>
      <c r="C59" s="390"/>
      <c r="D59" s="390"/>
      <c r="E59" s="139"/>
      <c r="F59" s="139"/>
      <c r="G59" s="139"/>
      <c r="H59" s="139"/>
    </row>
    <row r="60" spans="1:8" x14ac:dyDescent="0.2">
      <c r="A60" s="86">
        <v>4</v>
      </c>
      <c r="B60" s="390"/>
      <c r="C60" s="390"/>
      <c r="D60" s="390"/>
      <c r="E60" s="139"/>
      <c r="F60" s="139"/>
      <c r="G60" s="139"/>
      <c r="H60" s="139"/>
    </row>
    <row r="61" spans="1:8" x14ac:dyDescent="0.2">
      <c r="A61" s="86">
        <v>5</v>
      </c>
      <c r="B61" s="390"/>
      <c r="C61" s="390"/>
      <c r="D61" s="390"/>
      <c r="E61" s="127"/>
      <c r="F61" s="127"/>
      <c r="G61" s="127"/>
      <c r="H61" s="127"/>
    </row>
    <row r="62" spans="1:8" x14ac:dyDescent="0.2">
      <c r="A62" s="86">
        <v>6</v>
      </c>
      <c r="B62" s="390"/>
      <c r="C62" s="390"/>
      <c r="D62" s="390"/>
      <c r="E62" s="127"/>
      <c r="F62" s="272"/>
      <c r="G62" s="272"/>
      <c r="H62" s="272"/>
    </row>
    <row r="63" spans="1:8" x14ac:dyDescent="0.2">
      <c r="A63" s="86">
        <v>7</v>
      </c>
      <c r="B63" s="390"/>
      <c r="C63" s="390"/>
      <c r="D63" s="390"/>
      <c r="E63" s="272"/>
      <c r="F63" s="127"/>
      <c r="G63" s="319"/>
      <c r="H63" s="319"/>
    </row>
    <row r="64" spans="1:8" x14ac:dyDescent="0.2">
      <c r="A64" s="86">
        <v>8</v>
      </c>
      <c r="B64" s="390"/>
      <c r="C64" s="390"/>
      <c r="D64" s="390"/>
      <c r="E64" s="127"/>
      <c r="F64" s="127"/>
      <c r="G64" s="127"/>
      <c r="H64" s="127"/>
    </row>
    <row r="65" spans="1:8" x14ac:dyDescent="0.2">
      <c r="A65" s="86">
        <v>9</v>
      </c>
      <c r="B65" s="390"/>
      <c r="C65" s="390"/>
      <c r="D65" s="390"/>
      <c r="E65" s="139"/>
      <c r="F65" s="139"/>
      <c r="G65" s="319"/>
      <c r="H65" s="319"/>
    </row>
    <row r="66" spans="1:8" x14ac:dyDescent="0.2">
      <c r="A66" s="149">
        <v>10</v>
      </c>
      <c r="B66" s="391"/>
      <c r="C66" s="391"/>
      <c r="D66" s="391"/>
      <c r="E66" s="147"/>
      <c r="F66" s="147"/>
      <c r="G66" s="147"/>
      <c r="H66" s="147"/>
    </row>
    <row r="67" spans="1:8" x14ac:dyDescent="0.2">
      <c r="A67" s="110"/>
      <c r="D67" s="265" t="s">
        <v>23</v>
      </c>
      <c r="E67" s="145">
        <f>SUM(E56:E66)</f>
        <v>6959</v>
      </c>
      <c r="F67" s="145">
        <f t="shared" ref="F67:H67" si="3">SUM(F56:F66)</f>
        <v>7179</v>
      </c>
      <c r="G67" s="145">
        <f t="shared" si="3"/>
        <v>0</v>
      </c>
      <c r="H67" s="145">
        <f t="shared" si="3"/>
        <v>0</v>
      </c>
    </row>
    <row r="68" spans="1:8" ht="14.25" x14ac:dyDescent="0.2">
      <c r="A68" s="79"/>
      <c r="B68" s="79"/>
      <c r="C68" s="79"/>
      <c r="F68" s="127"/>
      <c r="G68" s="127"/>
      <c r="H68" s="249"/>
    </row>
    <row r="69" spans="1:8" x14ac:dyDescent="0.2">
      <c r="A69" s="119">
        <v>8.5</v>
      </c>
      <c r="B69" s="113" t="s">
        <v>92</v>
      </c>
      <c r="C69" s="135"/>
      <c r="D69" s="135"/>
      <c r="E69" s="156"/>
      <c r="F69" s="156"/>
      <c r="G69" s="269"/>
      <c r="H69" s="156"/>
    </row>
    <row r="70" spans="1:8" x14ac:dyDescent="0.2">
      <c r="A70" s="79"/>
      <c r="G70" s="99"/>
    </row>
    <row r="71" spans="1:8" x14ac:dyDescent="0.2">
      <c r="A71" s="271"/>
      <c r="B71" s="141"/>
      <c r="C71" s="141"/>
      <c r="D71" s="264"/>
      <c r="E71" s="147" t="s">
        <v>808</v>
      </c>
      <c r="F71" s="147" t="s">
        <v>458</v>
      </c>
      <c r="G71" s="147" t="s">
        <v>458</v>
      </c>
      <c r="H71" s="147" t="s">
        <v>458</v>
      </c>
    </row>
    <row r="72" spans="1:8" x14ac:dyDescent="0.2">
      <c r="A72" s="86" t="s">
        <v>459</v>
      </c>
      <c r="B72" s="389"/>
      <c r="C72" s="389"/>
      <c r="D72" s="389"/>
      <c r="E72" s="228">
        <v>113478.94</v>
      </c>
      <c r="F72" s="228">
        <v>0</v>
      </c>
      <c r="G72" s="228">
        <v>0</v>
      </c>
      <c r="H72" s="228">
        <v>0</v>
      </c>
    </row>
    <row r="73" spans="1:8" x14ac:dyDescent="0.2">
      <c r="A73" s="86">
        <v>1</v>
      </c>
      <c r="B73" s="390"/>
      <c r="C73" s="390"/>
      <c r="D73" s="390"/>
      <c r="E73" s="139"/>
      <c r="F73" s="139"/>
      <c r="G73" s="139"/>
      <c r="H73" s="139"/>
    </row>
    <row r="74" spans="1:8" x14ac:dyDescent="0.2">
      <c r="A74" s="86">
        <v>2</v>
      </c>
      <c r="B74" s="390"/>
      <c r="C74" s="390"/>
      <c r="D74" s="390"/>
      <c r="E74" s="139"/>
      <c r="F74" s="139"/>
      <c r="G74" s="127"/>
      <c r="H74" s="127"/>
    </row>
    <row r="75" spans="1:8" x14ac:dyDescent="0.2">
      <c r="A75" s="86">
        <v>3</v>
      </c>
      <c r="B75" s="390"/>
      <c r="C75" s="390"/>
      <c r="D75" s="390"/>
      <c r="E75" s="139"/>
      <c r="F75" s="139"/>
      <c r="G75" s="139"/>
      <c r="H75" s="139"/>
    </row>
    <row r="76" spans="1:8" x14ac:dyDescent="0.2">
      <c r="A76" s="86">
        <v>4</v>
      </c>
      <c r="B76" s="390"/>
      <c r="C76" s="390"/>
      <c r="D76" s="390"/>
      <c r="E76" s="139"/>
      <c r="F76" s="139"/>
      <c r="G76" s="139"/>
      <c r="H76" s="139"/>
    </row>
    <row r="77" spans="1:8" x14ac:dyDescent="0.2">
      <c r="A77" s="86">
        <v>5</v>
      </c>
      <c r="B77" s="390"/>
      <c r="C77" s="390"/>
      <c r="D77" s="390"/>
      <c r="E77" s="127"/>
      <c r="F77" s="127"/>
      <c r="G77" s="127"/>
      <c r="H77" s="127"/>
    </row>
    <row r="78" spans="1:8" x14ac:dyDescent="0.2">
      <c r="A78" s="86">
        <v>6</v>
      </c>
      <c r="B78" s="390"/>
      <c r="C78" s="390"/>
      <c r="D78" s="390"/>
      <c r="E78" s="127"/>
      <c r="F78" s="272"/>
      <c r="G78" s="272"/>
      <c r="H78" s="272"/>
    </row>
    <row r="79" spans="1:8" x14ac:dyDescent="0.2">
      <c r="A79" s="86">
        <v>7</v>
      </c>
      <c r="B79" s="390"/>
      <c r="C79" s="390"/>
      <c r="D79" s="390"/>
      <c r="E79" s="272"/>
      <c r="F79" s="127"/>
      <c r="G79" s="319"/>
      <c r="H79" s="319"/>
    </row>
    <row r="80" spans="1:8" x14ac:dyDescent="0.2">
      <c r="A80" s="86">
        <v>8</v>
      </c>
      <c r="B80" s="390"/>
      <c r="C80" s="390"/>
      <c r="D80" s="390"/>
      <c r="E80" s="127"/>
      <c r="F80" s="127"/>
      <c r="G80" s="127"/>
      <c r="H80" s="127"/>
    </row>
    <row r="81" spans="1:8" x14ac:dyDescent="0.2">
      <c r="A81" s="86">
        <v>9</v>
      </c>
      <c r="B81" s="390"/>
      <c r="C81" s="390"/>
      <c r="D81" s="390"/>
      <c r="E81" s="139"/>
      <c r="F81" s="139"/>
      <c r="G81" s="319"/>
      <c r="H81" s="319"/>
    </row>
    <row r="82" spans="1:8" x14ac:dyDescent="0.2">
      <c r="A82" s="149">
        <v>10</v>
      </c>
      <c r="B82" s="391"/>
      <c r="C82" s="391"/>
      <c r="D82" s="391"/>
      <c r="E82" s="147"/>
      <c r="F82" s="147"/>
      <c r="G82" s="147"/>
      <c r="H82" s="147"/>
    </row>
    <row r="83" spans="1:8" x14ac:dyDescent="0.2">
      <c r="A83" s="110"/>
      <c r="D83" s="265" t="s">
        <v>23</v>
      </c>
      <c r="E83" s="145">
        <f>SUM(E72:E82)</f>
        <v>113478.94</v>
      </c>
      <c r="F83" s="145">
        <f t="shared" ref="F83:H83" si="4">SUM(F72:F82)</f>
        <v>0</v>
      </c>
      <c r="G83" s="145">
        <f t="shared" si="4"/>
        <v>0</v>
      </c>
      <c r="H83" s="145">
        <f t="shared" si="4"/>
        <v>0</v>
      </c>
    </row>
    <row r="84" spans="1:8" ht="14.25" x14ac:dyDescent="0.2">
      <c r="A84" s="79"/>
      <c r="E84" s="127"/>
      <c r="F84" s="127"/>
      <c r="G84" s="127"/>
      <c r="H84" s="249"/>
    </row>
    <row r="85" spans="1:8" x14ac:dyDescent="0.2">
      <c r="A85" s="119">
        <v>8.6</v>
      </c>
      <c r="B85" s="113" t="s">
        <v>516</v>
      </c>
      <c r="C85" s="113"/>
      <c r="D85" s="135"/>
      <c r="E85" s="156"/>
      <c r="F85" s="156"/>
      <c r="G85" s="269"/>
      <c r="H85" s="156"/>
    </row>
    <row r="87" spans="1:8" x14ac:dyDescent="0.2">
      <c r="A87" s="271"/>
      <c r="B87" s="141"/>
      <c r="C87" s="141"/>
      <c r="D87" s="264"/>
      <c r="E87" s="147" t="s">
        <v>458</v>
      </c>
      <c r="F87" s="147" t="s">
        <v>458</v>
      </c>
      <c r="G87" s="147" t="s">
        <v>458</v>
      </c>
      <c r="H87" s="147" t="s">
        <v>458</v>
      </c>
    </row>
    <row r="88" spans="1:8" x14ac:dyDescent="0.2">
      <c r="A88" s="86" t="s">
        <v>459</v>
      </c>
      <c r="B88" s="389"/>
      <c r="C88" s="389"/>
      <c r="D88" s="389"/>
      <c r="E88" s="228">
        <v>0</v>
      </c>
      <c r="F88" s="228">
        <v>0</v>
      </c>
      <c r="G88" s="228">
        <v>0</v>
      </c>
      <c r="H88" s="228">
        <v>0</v>
      </c>
    </row>
    <row r="89" spans="1:8" x14ac:dyDescent="0.2">
      <c r="A89" s="86">
        <v>1</v>
      </c>
      <c r="B89" s="390"/>
      <c r="C89" s="390"/>
      <c r="D89" s="390"/>
      <c r="E89" s="139"/>
      <c r="F89" s="139"/>
      <c r="G89" s="139"/>
      <c r="H89" s="139"/>
    </row>
    <row r="90" spans="1:8" x14ac:dyDescent="0.2">
      <c r="A90" s="86">
        <v>2</v>
      </c>
      <c r="B90" s="390"/>
      <c r="C90" s="390"/>
      <c r="D90" s="390"/>
      <c r="E90" s="139"/>
      <c r="F90" s="139"/>
      <c r="G90" s="127"/>
      <c r="H90" s="127"/>
    </row>
    <row r="91" spans="1:8" x14ac:dyDescent="0.2">
      <c r="A91" s="86">
        <v>3</v>
      </c>
      <c r="B91" s="390"/>
      <c r="C91" s="390"/>
      <c r="D91" s="390"/>
      <c r="E91" s="139"/>
      <c r="F91" s="139"/>
      <c r="G91" s="139"/>
      <c r="H91" s="139"/>
    </row>
    <row r="92" spans="1:8" x14ac:dyDescent="0.2">
      <c r="A92" s="86">
        <v>4</v>
      </c>
      <c r="B92" s="390"/>
      <c r="C92" s="390"/>
      <c r="D92" s="390"/>
      <c r="E92" s="139"/>
      <c r="F92" s="139"/>
      <c r="G92" s="139"/>
      <c r="H92" s="139"/>
    </row>
    <row r="93" spans="1:8" x14ac:dyDescent="0.2">
      <c r="A93" s="86">
        <v>5</v>
      </c>
      <c r="B93" s="390"/>
      <c r="C93" s="390"/>
      <c r="D93" s="390"/>
      <c r="E93" s="127"/>
      <c r="F93" s="127"/>
      <c r="G93" s="127"/>
      <c r="H93" s="127"/>
    </row>
    <row r="94" spans="1:8" x14ac:dyDescent="0.2">
      <c r="A94" s="86">
        <v>6</v>
      </c>
      <c r="B94" s="390"/>
      <c r="C94" s="390"/>
      <c r="D94" s="390"/>
      <c r="E94" s="127"/>
      <c r="F94" s="272"/>
      <c r="G94" s="272"/>
      <c r="H94" s="272"/>
    </row>
    <row r="95" spans="1:8" x14ac:dyDescent="0.2">
      <c r="A95" s="86">
        <v>7</v>
      </c>
      <c r="B95" s="390"/>
      <c r="C95" s="390"/>
      <c r="D95" s="390"/>
      <c r="E95" s="272"/>
      <c r="F95" s="127"/>
      <c r="G95" s="319"/>
      <c r="H95" s="319"/>
    </row>
    <row r="96" spans="1:8" x14ac:dyDescent="0.2">
      <c r="A96" s="86">
        <v>8</v>
      </c>
      <c r="B96" s="390"/>
      <c r="C96" s="390"/>
      <c r="D96" s="390"/>
      <c r="E96" s="127"/>
      <c r="F96" s="127"/>
      <c r="G96" s="127"/>
      <c r="H96" s="127"/>
    </row>
    <row r="97" spans="1:8" x14ac:dyDescent="0.2">
      <c r="A97" s="86">
        <v>9</v>
      </c>
      <c r="B97" s="390"/>
      <c r="C97" s="390"/>
      <c r="D97" s="390"/>
      <c r="E97" s="139"/>
      <c r="F97" s="139"/>
      <c r="G97" s="319"/>
      <c r="H97" s="319"/>
    </row>
    <row r="98" spans="1:8" x14ac:dyDescent="0.2">
      <c r="A98" s="149">
        <v>10</v>
      </c>
      <c r="B98" s="391"/>
      <c r="C98" s="391"/>
      <c r="D98" s="391"/>
      <c r="E98" s="147"/>
      <c r="F98" s="147"/>
      <c r="G98" s="147"/>
      <c r="H98" s="147"/>
    </row>
    <row r="99" spans="1:8" x14ac:dyDescent="0.2">
      <c r="A99" s="110"/>
      <c r="D99" s="265" t="s">
        <v>23</v>
      </c>
      <c r="E99" s="145">
        <f>SUM(E88:E98)</f>
        <v>0</v>
      </c>
      <c r="F99" s="145">
        <f t="shared" ref="F99:H99" si="5">SUM(F88:F98)</f>
        <v>0</v>
      </c>
      <c r="G99" s="145">
        <f t="shared" si="5"/>
        <v>0</v>
      </c>
      <c r="H99" s="145">
        <f t="shared" si="5"/>
        <v>0</v>
      </c>
    </row>
    <row r="101" spans="1:8" x14ac:dyDescent="0.2">
      <c r="A101" s="119">
        <v>8.8170000000000002</v>
      </c>
      <c r="B101" s="113" t="s">
        <v>94</v>
      </c>
      <c r="C101" s="113"/>
      <c r="D101" s="135"/>
      <c r="E101" s="156"/>
      <c r="F101" s="156"/>
      <c r="G101" s="269"/>
      <c r="H101" s="156"/>
    </row>
    <row r="103" spans="1:8" x14ac:dyDescent="0.2">
      <c r="A103" s="270"/>
      <c r="B103" s="141"/>
      <c r="C103" s="141"/>
      <c r="D103" s="141"/>
      <c r="E103" s="147" t="s">
        <v>458</v>
      </c>
      <c r="F103" s="147" t="s">
        <v>458</v>
      </c>
      <c r="G103" s="147" t="s">
        <v>458</v>
      </c>
      <c r="H103" s="147" t="s">
        <v>458</v>
      </c>
    </row>
    <row r="104" spans="1:8" x14ac:dyDescent="0.2">
      <c r="A104" s="79" t="s">
        <v>262</v>
      </c>
      <c r="E104" s="127"/>
      <c r="F104" s="127"/>
      <c r="G104" s="127"/>
      <c r="H104" s="127"/>
    </row>
    <row r="105" spans="1:8" x14ac:dyDescent="0.2">
      <c r="B105" s="86" t="s">
        <v>263</v>
      </c>
      <c r="C105" s="127" t="s">
        <v>264</v>
      </c>
      <c r="D105" s="127" t="s">
        <v>176</v>
      </c>
      <c r="E105" s="127"/>
      <c r="F105" s="127"/>
      <c r="G105" s="127"/>
      <c r="H105" s="127"/>
    </row>
    <row r="106" spans="1:8" x14ac:dyDescent="0.2">
      <c r="B106" s="86" t="s">
        <v>263</v>
      </c>
      <c r="C106" s="127" t="s">
        <v>264</v>
      </c>
      <c r="D106" s="127" t="s">
        <v>176</v>
      </c>
      <c r="E106" s="127"/>
      <c r="F106" s="127"/>
      <c r="G106" s="127"/>
      <c r="H106" s="127"/>
    </row>
    <row r="107" spans="1:8" x14ac:dyDescent="0.2">
      <c r="B107" s="86" t="s">
        <v>263</v>
      </c>
      <c r="C107" s="127" t="s">
        <v>264</v>
      </c>
      <c r="D107" s="127" t="s">
        <v>176</v>
      </c>
      <c r="E107" s="127"/>
      <c r="F107" s="127"/>
      <c r="G107" s="127"/>
      <c r="H107" s="127"/>
    </row>
    <row r="108" spans="1:8" x14ac:dyDescent="0.2">
      <c r="B108" s="86" t="s">
        <v>263</v>
      </c>
      <c r="C108" s="127" t="s">
        <v>264</v>
      </c>
      <c r="D108" s="127" t="s">
        <v>176</v>
      </c>
      <c r="E108" s="127"/>
      <c r="F108" s="127"/>
      <c r="G108" s="127"/>
      <c r="H108" s="127"/>
    </row>
    <row r="109" spans="1:8" x14ac:dyDescent="0.2">
      <c r="B109" s="86" t="s">
        <v>263</v>
      </c>
      <c r="C109" s="127" t="s">
        <v>264</v>
      </c>
      <c r="D109" s="127" t="s">
        <v>176</v>
      </c>
      <c r="E109" s="127"/>
      <c r="F109" s="127"/>
      <c r="G109" s="127"/>
      <c r="H109" s="127"/>
    </row>
    <row r="110" spans="1:8" x14ac:dyDescent="0.2">
      <c r="B110" s="86" t="s">
        <v>263</v>
      </c>
      <c r="C110" s="127" t="s">
        <v>264</v>
      </c>
      <c r="D110" s="127" t="s">
        <v>176</v>
      </c>
      <c r="E110" s="127"/>
      <c r="F110" s="127"/>
      <c r="G110" s="127"/>
      <c r="H110" s="127"/>
    </row>
    <row r="111" spans="1:8" x14ac:dyDescent="0.2">
      <c r="B111" s="86" t="s">
        <v>263</v>
      </c>
      <c r="C111" s="127" t="s">
        <v>264</v>
      </c>
      <c r="D111" s="127" t="s">
        <v>176</v>
      </c>
      <c r="E111" s="127"/>
      <c r="F111" s="127"/>
      <c r="G111" s="127"/>
      <c r="H111" s="127"/>
    </row>
    <row r="112" spans="1:8" x14ac:dyDescent="0.2">
      <c r="B112" s="86" t="s">
        <v>263</v>
      </c>
      <c r="C112" s="127" t="s">
        <v>264</v>
      </c>
      <c r="D112" s="127" t="s">
        <v>176</v>
      </c>
      <c r="E112" s="127"/>
      <c r="F112" s="127"/>
      <c r="G112" s="127"/>
      <c r="H112" s="127"/>
    </row>
    <row r="113" spans="1:9" x14ac:dyDescent="0.2">
      <c r="B113" s="86" t="s">
        <v>263</v>
      </c>
      <c r="C113" s="127" t="s">
        <v>264</v>
      </c>
      <c r="D113" s="127" t="s">
        <v>176</v>
      </c>
      <c r="E113" s="127"/>
      <c r="F113" s="127"/>
      <c r="G113" s="127"/>
      <c r="H113" s="127"/>
    </row>
    <row r="114" spans="1:9" x14ac:dyDescent="0.2">
      <c r="E114" s="127"/>
      <c r="F114" s="127"/>
      <c r="G114" s="127"/>
      <c r="H114" s="127"/>
    </row>
    <row r="115" spans="1:9" x14ac:dyDescent="0.2">
      <c r="A115" s="79" t="s">
        <v>266</v>
      </c>
      <c r="E115" s="127"/>
      <c r="F115" s="127"/>
      <c r="G115" s="127"/>
      <c r="H115" s="127"/>
    </row>
    <row r="116" spans="1:9" x14ac:dyDescent="0.2">
      <c r="B116" s="86" t="s">
        <v>263</v>
      </c>
      <c r="C116" s="127" t="s">
        <v>264</v>
      </c>
      <c r="D116" s="127" t="s">
        <v>176</v>
      </c>
      <c r="E116" s="127"/>
      <c r="F116" s="127"/>
      <c r="G116" s="127"/>
      <c r="H116" s="127"/>
    </row>
    <row r="117" spans="1:9" x14ac:dyDescent="0.2">
      <c r="B117" s="86" t="s">
        <v>263</v>
      </c>
      <c r="C117" s="127" t="s">
        <v>264</v>
      </c>
      <c r="D117" s="127" t="s">
        <v>176</v>
      </c>
      <c r="E117" s="127"/>
      <c r="F117" s="127"/>
      <c r="G117" s="127"/>
      <c r="H117" s="127"/>
    </row>
    <row r="118" spans="1:9" x14ac:dyDescent="0.2">
      <c r="B118" s="86" t="s">
        <v>263</v>
      </c>
      <c r="C118" s="127" t="s">
        <v>264</v>
      </c>
      <c r="D118" s="127" t="s">
        <v>176</v>
      </c>
      <c r="E118" s="127"/>
      <c r="F118" s="127"/>
      <c r="G118" s="127"/>
      <c r="H118" s="127"/>
    </row>
    <row r="119" spans="1:9" x14ac:dyDescent="0.2">
      <c r="B119" s="86"/>
      <c r="C119" s="127"/>
      <c r="E119" s="127"/>
      <c r="F119" s="127"/>
      <c r="G119" s="127"/>
      <c r="H119" s="127"/>
    </row>
    <row r="120" spans="1:9" x14ac:dyDescent="0.2">
      <c r="A120" s="79" t="s">
        <v>267</v>
      </c>
      <c r="C120" s="127"/>
      <c r="E120" s="127"/>
      <c r="F120" s="127"/>
      <c r="G120" s="127"/>
      <c r="H120" s="127"/>
    </row>
    <row r="121" spans="1:9" x14ac:dyDescent="0.2">
      <c r="B121" s="86" t="s">
        <v>263</v>
      </c>
      <c r="C121" s="127" t="s">
        <v>264</v>
      </c>
      <c r="D121" s="127" t="s">
        <v>176</v>
      </c>
      <c r="E121" s="127"/>
      <c r="F121" s="127"/>
      <c r="G121" s="127"/>
      <c r="H121" s="127"/>
    </row>
    <row r="122" spans="1:9" x14ac:dyDescent="0.2">
      <c r="B122" s="86" t="s">
        <v>263</v>
      </c>
      <c r="C122" s="127" t="s">
        <v>264</v>
      </c>
      <c r="D122" s="127" t="s">
        <v>176</v>
      </c>
      <c r="E122" s="127"/>
      <c r="F122" s="127"/>
      <c r="G122" s="127"/>
      <c r="H122" s="127"/>
    </row>
    <row r="123" spans="1:9" x14ac:dyDescent="0.2">
      <c r="B123" s="86" t="s">
        <v>263</v>
      </c>
      <c r="C123" s="127" t="s">
        <v>264</v>
      </c>
      <c r="D123" s="127" t="s">
        <v>176</v>
      </c>
      <c r="E123" s="127"/>
      <c r="F123" s="127"/>
      <c r="G123" s="127"/>
      <c r="H123" s="127"/>
    </row>
    <row r="124" spans="1:9" x14ac:dyDescent="0.2">
      <c r="A124" s="86">
        <v>1</v>
      </c>
      <c r="B124" s="390"/>
      <c r="C124" s="390"/>
      <c r="D124" s="390"/>
      <c r="E124" s="139"/>
      <c r="F124" s="139"/>
      <c r="G124" s="139"/>
      <c r="H124" s="139"/>
    </row>
    <row r="125" spans="1:9" x14ac:dyDescent="0.2">
      <c r="A125" s="86">
        <v>2</v>
      </c>
      <c r="B125" s="390"/>
      <c r="C125" s="390"/>
      <c r="D125" s="390"/>
      <c r="E125" s="139"/>
      <c r="F125" s="139"/>
      <c r="G125" s="127"/>
      <c r="H125" s="127"/>
      <c r="I125" s="172"/>
    </row>
    <row r="126" spans="1:9" x14ac:dyDescent="0.2">
      <c r="A126" s="86">
        <v>3</v>
      </c>
      <c r="B126" s="390"/>
      <c r="C126" s="390"/>
      <c r="D126" s="390"/>
      <c r="E126" s="139"/>
      <c r="F126" s="139"/>
      <c r="G126" s="139"/>
      <c r="H126" s="139"/>
    </row>
    <row r="127" spans="1:9" x14ac:dyDescent="0.2">
      <c r="A127" s="86">
        <v>4</v>
      </c>
      <c r="B127" s="390"/>
      <c r="C127" s="390"/>
      <c r="D127" s="390"/>
      <c r="E127" s="139"/>
      <c r="F127" s="139"/>
      <c r="G127" s="139"/>
      <c r="H127" s="139"/>
      <c r="I127" s="127"/>
    </row>
    <row r="128" spans="1:9" x14ac:dyDescent="0.2">
      <c r="A128" s="86">
        <v>5</v>
      </c>
      <c r="B128" s="390"/>
      <c r="C128" s="390"/>
      <c r="D128" s="390"/>
      <c r="E128" s="127"/>
      <c r="F128" s="127"/>
      <c r="G128" s="127"/>
      <c r="H128" s="127"/>
      <c r="I128" s="127"/>
    </row>
    <row r="129" spans="1:9" x14ac:dyDescent="0.2">
      <c r="A129" s="86">
        <v>6</v>
      </c>
      <c r="B129" s="390"/>
      <c r="C129" s="390"/>
      <c r="D129" s="390"/>
      <c r="E129" s="272"/>
      <c r="F129" s="272"/>
      <c r="G129" s="272"/>
      <c r="H129" s="272"/>
      <c r="I129" s="127"/>
    </row>
    <row r="130" spans="1:9" x14ac:dyDescent="0.2">
      <c r="A130" s="86">
        <v>7</v>
      </c>
      <c r="B130" s="390"/>
      <c r="C130" s="390"/>
      <c r="D130" s="390"/>
      <c r="E130" s="320"/>
      <c r="F130" s="127"/>
      <c r="G130" s="319"/>
      <c r="H130" s="319"/>
      <c r="I130" s="127"/>
    </row>
    <row r="131" spans="1:9" x14ac:dyDescent="0.2">
      <c r="A131" s="86">
        <v>8</v>
      </c>
      <c r="B131" s="390"/>
      <c r="C131" s="390"/>
      <c r="D131" s="390"/>
      <c r="E131" s="103"/>
      <c r="F131" s="103"/>
      <c r="G131" s="103"/>
      <c r="H131" s="103"/>
      <c r="I131" s="127"/>
    </row>
    <row r="132" spans="1:9" x14ac:dyDescent="0.2">
      <c r="A132" s="86">
        <v>9</v>
      </c>
      <c r="B132" s="390" t="s">
        <v>295</v>
      </c>
      <c r="C132" s="390"/>
      <c r="D132" s="390"/>
      <c r="E132" s="320"/>
      <c r="F132" s="320"/>
      <c r="G132" s="322"/>
      <c r="H132" s="322"/>
      <c r="I132" s="127"/>
    </row>
    <row r="133" spans="1:9" x14ac:dyDescent="0.2">
      <c r="A133" s="149">
        <v>10</v>
      </c>
      <c r="B133" s="392" t="s">
        <v>517</v>
      </c>
      <c r="C133" s="392"/>
      <c r="D133" s="392"/>
      <c r="E133" s="147"/>
      <c r="F133" s="147"/>
      <c r="G133" s="147"/>
      <c r="H133" s="147"/>
      <c r="I133" s="127"/>
    </row>
    <row r="134" spans="1:9" x14ac:dyDescent="0.2">
      <c r="A134" s="110"/>
      <c r="D134" s="265" t="s">
        <v>23</v>
      </c>
      <c r="E134" s="145">
        <f>SUM(E104:E133)</f>
        <v>0</v>
      </c>
      <c r="F134" s="145">
        <f t="shared" ref="F134:H134" si="6">SUM(F104:F133)</f>
        <v>0</v>
      </c>
      <c r="G134" s="145">
        <f t="shared" si="6"/>
        <v>0</v>
      </c>
      <c r="H134" s="145">
        <f t="shared" si="6"/>
        <v>0</v>
      </c>
      <c r="I134" s="127"/>
    </row>
    <row r="135" spans="1:9" x14ac:dyDescent="0.2">
      <c r="B135" s="127"/>
      <c r="C135" s="127"/>
      <c r="D135" s="127"/>
      <c r="E135" s="127"/>
      <c r="F135" s="127"/>
      <c r="G135" s="174"/>
      <c r="H135" s="127"/>
      <c r="I135" s="127"/>
    </row>
    <row r="136" spans="1:9" x14ac:dyDescent="0.2">
      <c r="B136" s="127"/>
      <c r="C136" s="127"/>
      <c r="D136" s="127"/>
      <c r="E136" s="127"/>
      <c r="F136" s="127"/>
      <c r="G136" s="174"/>
      <c r="H136" s="127"/>
      <c r="I136" s="127"/>
    </row>
    <row r="137" spans="1:9" x14ac:dyDescent="0.2">
      <c r="B137" s="127"/>
      <c r="C137" s="127"/>
      <c r="D137" s="127"/>
      <c r="E137" s="127"/>
      <c r="F137" s="79"/>
      <c r="H137" s="79"/>
      <c r="I137" s="127"/>
    </row>
    <row r="138" spans="1:9" ht="14.25" x14ac:dyDescent="0.2">
      <c r="B138" s="127"/>
      <c r="C138" s="127"/>
      <c r="D138" s="127"/>
      <c r="E138" s="127"/>
      <c r="F138" s="127"/>
      <c r="G138" s="127"/>
      <c r="H138" s="249"/>
      <c r="I138" s="127"/>
    </row>
    <row r="139" spans="1:9" ht="14.25" x14ac:dyDescent="0.2">
      <c r="B139" s="127"/>
      <c r="C139" s="127"/>
      <c r="D139" s="127"/>
      <c r="E139" s="127"/>
      <c r="F139" s="127"/>
      <c r="G139" s="127"/>
      <c r="H139" s="249"/>
      <c r="I139" s="127"/>
    </row>
    <row r="140" spans="1:9" x14ac:dyDescent="0.2">
      <c r="B140" s="127"/>
      <c r="C140" s="127"/>
      <c r="D140" s="127"/>
      <c r="E140" s="127"/>
      <c r="F140" s="127"/>
      <c r="G140" s="174"/>
      <c r="H140" s="127"/>
      <c r="I140" s="127"/>
    </row>
    <row r="141" spans="1:9" x14ac:dyDescent="0.2">
      <c r="B141" s="127"/>
      <c r="C141" s="127"/>
      <c r="D141" s="127"/>
      <c r="E141" s="127"/>
      <c r="F141" s="127"/>
      <c r="G141" s="174"/>
      <c r="H141" s="127"/>
      <c r="I141" s="127"/>
    </row>
    <row r="142" spans="1:9" x14ac:dyDescent="0.2">
      <c r="B142" s="127"/>
      <c r="C142" s="127"/>
      <c r="D142" s="127"/>
      <c r="E142" s="127"/>
      <c r="F142" s="127"/>
      <c r="G142" s="174"/>
      <c r="H142" s="127"/>
      <c r="I142" s="127"/>
    </row>
    <row r="143" spans="1:9" x14ac:dyDescent="0.2">
      <c r="B143" s="124"/>
      <c r="C143" s="127"/>
      <c r="D143" s="127"/>
      <c r="E143" s="127"/>
      <c r="F143" s="127"/>
      <c r="G143" s="174"/>
      <c r="H143" s="127"/>
      <c r="I143" s="127"/>
    </row>
    <row r="144" spans="1:9" x14ac:dyDescent="0.2">
      <c r="B144" s="124"/>
      <c r="C144" s="127"/>
      <c r="D144" s="127"/>
      <c r="E144" s="127"/>
      <c r="F144" s="127"/>
      <c r="G144" s="174"/>
      <c r="H144" s="127"/>
      <c r="I144" s="127"/>
    </row>
    <row r="145" spans="2:9" x14ac:dyDescent="0.2">
      <c r="B145" s="124"/>
      <c r="C145" s="127"/>
      <c r="D145" s="127"/>
      <c r="E145" s="127"/>
      <c r="F145" s="127"/>
      <c r="G145" s="175"/>
      <c r="H145" s="127"/>
      <c r="I145" s="127"/>
    </row>
    <row r="146" spans="2:9" x14ac:dyDescent="0.2">
      <c r="B146" s="108"/>
      <c r="C146" s="176"/>
      <c r="D146" s="127"/>
      <c r="E146" s="176"/>
      <c r="F146" s="127"/>
      <c r="G146" s="177"/>
      <c r="H146" s="127"/>
      <c r="I146" s="127"/>
    </row>
    <row r="147" spans="2:9" x14ac:dyDescent="0.2">
      <c r="B147" s="127"/>
      <c r="C147" s="127"/>
      <c r="D147" s="127"/>
      <c r="E147" s="127"/>
      <c r="F147" s="127"/>
      <c r="G147" s="174"/>
      <c r="H147" s="127"/>
      <c r="I147" s="127"/>
    </row>
    <row r="148" spans="2:9" x14ac:dyDescent="0.2">
      <c r="B148" s="127"/>
      <c r="C148" s="127"/>
      <c r="D148" s="127"/>
      <c r="E148" s="127"/>
      <c r="F148" s="127"/>
      <c r="G148" s="174"/>
      <c r="H148" s="127"/>
      <c r="I148" s="127"/>
    </row>
    <row r="149" spans="2:9" x14ac:dyDescent="0.2">
      <c r="B149" s="127"/>
      <c r="C149" s="127"/>
      <c r="D149" s="127"/>
      <c r="E149" s="127"/>
      <c r="F149" s="127"/>
      <c r="G149" s="174"/>
      <c r="H149" s="127"/>
      <c r="I149" s="127"/>
    </row>
    <row r="150" spans="2:9" x14ac:dyDescent="0.2">
      <c r="B150" s="127"/>
      <c r="C150" s="127"/>
      <c r="D150" s="127"/>
      <c r="E150" s="127"/>
      <c r="F150" s="127"/>
      <c r="G150" s="174"/>
      <c r="H150" s="127"/>
      <c r="I150" s="127"/>
    </row>
    <row r="151" spans="2:9" x14ac:dyDescent="0.2">
      <c r="B151" s="127"/>
      <c r="C151" s="127"/>
      <c r="D151" s="127"/>
      <c r="E151" s="127"/>
      <c r="F151" s="127"/>
      <c r="G151" s="174"/>
      <c r="H151" s="127"/>
      <c r="I151" s="127"/>
    </row>
    <row r="152" spans="2:9" x14ac:dyDescent="0.2">
      <c r="B152" s="108"/>
      <c r="C152" s="176"/>
      <c r="D152" s="127"/>
      <c r="E152" s="176"/>
      <c r="F152" s="127"/>
      <c r="G152" s="174"/>
      <c r="H152" s="127"/>
      <c r="I152" s="127"/>
    </row>
    <row r="153" spans="2:9" x14ac:dyDescent="0.2">
      <c r="B153" s="127"/>
      <c r="C153" s="127"/>
      <c r="D153" s="127"/>
      <c r="E153" s="127"/>
      <c r="F153" s="127"/>
      <c r="G153" s="174"/>
      <c r="H153" s="127"/>
      <c r="I153" s="127"/>
    </row>
    <row r="154" spans="2:9" x14ac:dyDescent="0.2">
      <c r="B154" s="127"/>
      <c r="C154" s="127"/>
      <c r="D154" s="127"/>
      <c r="E154" s="127"/>
      <c r="F154" s="127"/>
      <c r="G154" s="174"/>
      <c r="H154" s="127"/>
      <c r="I154" s="127"/>
    </row>
    <row r="155" spans="2:9" x14ac:dyDescent="0.2">
      <c r="B155" s="127"/>
      <c r="C155" s="127"/>
      <c r="D155" s="127"/>
      <c r="E155" s="127"/>
      <c r="F155" s="127"/>
      <c r="G155" s="174"/>
      <c r="H155" s="127"/>
      <c r="I155" s="127"/>
    </row>
    <row r="156" spans="2:9" x14ac:dyDescent="0.2">
      <c r="B156" s="127"/>
      <c r="C156" s="127"/>
      <c r="D156" s="127"/>
      <c r="E156" s="127"/>
      <c r="F156" s="127"/>
      <c r="G156" s="174"/>
      <c r="H156" s="127"/>
      <c r="I156" s="127"/>
    </row>
    <row r="157" spans="2:9" x14ac:dyDescent="0.2">
      <c r="B157" s="127"/>
      <c r="C157" s="127"/>
      <c r="D157" s="127"/>
      <c r="E157" s="127"/>
      <c r="F157" s="127"/>
      <c r="G157" s="174"/>
      <c r="H157" s="127"/>
      <c r="I157" s="127"/>
    </row>
    <row r="158" spans="2:9" x14ac:dyDescent="0.2">
      <c r="B158" s="108"/>
      <c r="C158" s="176"/>
      <c r="D158" s="127"/>
      <c r="E158" s="176"/>
      <c r="F158" s="127"/>
      <c r="G158" s="174"/>
      <c r="H158" s="127"/>
      <c r="I158" s="127"/>
    </row>
    <row r="159" spans="2:9" x14ac:dyDescent="0.2">
      <c r="B159" s="128"/>
      <c r="C159" s="127"/>
      <c r="D159" s="127"/>
      <c r="E159" s="127"/>
      <c r="F159" s="127"/>
      <c r="G159" s="174"/>
      <c r="H159" s="127"/>
      <c r="I159" s="127"/>
    </row>
    <row r="160" spans="2:9" x14ac:dyDescent="0.2">
      <c r="B160" s="127"/>
      <c r="C160" s="127"/>
      <c r="D160" s="127"/>
      <c r="E160" s="127"/>
      <c r="F160" s="127"/>
      <c r="G160" s="174"/>
      <c r="H160" s="127"/>
      <c r="I160" s="127"/>
    </row>
    <row r="161" spans="2:9" x14ac:dyDescent="0.2">
      <c r="B161" s="127"/>
      <c r="C161" s="127"/>
      <c r="D161" s="127"/>
      <c r="E161" s="127"/>
      <c r="F161" s="127"/>
      <c r="G161" s="174"/>
      <c r="H161" s="127"/>
      <c r="I161" s="127"/>
    </row>
    <row r="162" spans="2:9" x14ac:dyDescent="0.2">
      <c r="B162" s="127"/>
      <c r="C162" s="127"/>
      <c r="D162" s="127"/>
      <c r="E162" s="127"/>
      <c r="F162" s="127"/>
      <c r="G162" s="174"/>
      <c r="H162" s="127"/>
      <c r="I162" s="127"/>
    </row>
    <row r="163" spans="2:9" x14ac:dyDescent="0.2">
      <c r="B163" s="127"/>
      <c r="C163" s="127"/>
      <c r="D163" s="127"/>
      <c r="E163" s="127"/>
      <c r="F163" s="127"/>
      <c r="G163" s="174"/>
      <c r="H163" s="127"/>
      <c r="I163" s="127"/>
    </row>
    <row r="164" spans="2:9" x14ac:dyDescent="0.2">
      <c r="B164" s="127"/>
      <c r="C164" s="127"/>
      <c r="D164" s="127"/>
      <c r="E164" s="127"/>
      <c r="F164" s="127"/>
      <c r="G164" s="174"/>
      <c r="H164" s="127"/>
      <c r="I164" s="127"/>
    </row>
    <row r="165" spans="2:9" x14ac:dyDescent="0.2">
      <c r="B165" s="127"/>
      <c r="C165" s="127"/>
      <c r="D165" s="127"/>
      <c r="E165" s="127"/>
      <c r="F165" s="127"/>
      <c r="G165" s="174"/>
      <c r="H165" s="127"/>
      <c r="I165" s="127"/>
    </row>
    <row r="166" spans="2:9" x14ac:dyDescent="0.2">
      <c r="B166" s="127"/>
      <c r="C166" s="127"/>
      <c r="D166" s="127"/>
      <c r="E166" s="127"/>
      <c r="F166" s="127"/>
      <c r="G166" s="174"/>
      <c r="H166" s="127"/>
      <c r="I166" s="127"/>
    </row>
    <row r="167" spans="2:9" s="127" customFormat="1" x14ac:dyDescent="0.2">
      <c r="G167" s="174"/>
    </row>
    <row r="168" spans="2:9" x14ac:dyDescent="0.2">
      <c r="B168" s="127"/>
      <c r="C168" s="127"/>
      <c r="D168" s="127"/>
      <c r="E168" s="127"/>
      <c r="F168" s="127"/>
      <c r="G168" s="127"/>
    </row>
  </sheetData>
  <mergeCells count="78">
    <mergeCell ref="B6:D6"/>
    <mergeCell ref="B7:D7"/>
    <mergeCell ref="B9:D9"/>
    <mergeCell ref="B11:D11"/>
    <mergeCell ref="B12:D12"/>
    <mergeCell ref="B8:D8"/>
    <mergeCell ref="B10:D10"/>
    <mergeCell ref="B13:D13"/>
    <mergeCell ref="B14:D14"/>
    <mergeCell ref="B15:D15"/>
    <mergeCell ref="B16:D16"/>
    <mergeCell ref="B17:D17"/>
    <mergeCell ref="B18:D18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124:D124"/>
    <mergeCell ref="B125:D125"/>
    <mergeCell ref="B131:D131"/>
    <mergeCell ref="B132:D132"/>
    <mergeCell ref="B133:D133"/>
    <mergeCell ref="B126:D126"/>
    <mergeCell ref="B127:D127"/>
    <mergeCell ref="B128:D128"/>
    <mergeCell ref="B129:D129"/>
    <mergeCell ref="B130:D130"/>
  </mergeCells>
  <pageMargins left="0.25" right="0.25" top="0.75" bottom="0.75" header="0.3" footer="0.3"/>
  <pageSetup scale="8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679C5-1AE5-4A5D-82EF-E0D5DBBA2258}">
  <sheetPr>
    <tabColor theme="0" tint="-0.499984740745262"/>
    <pageSetUpPr fitToPage="1"/>
  </sheetPr>
  <dimension ref="A1:K405"/>
  <sheetViews>
    <sheetView topLeftCell="A243" zoomScaleNormal="100" workbookViewId="0">
      <selection activeCell="E240" sqref="E240"/>
    </sheetView>
  </sheetViews>
  <sheetFormatPr defaultColWidth="9.140625" defaultRowHeight="12.75" x14ac:dyDescent="0.2"/>
  <cols>
    <col min="1" max="10" width="15.7109375" style="73" customWidth="1"/>
    <col min="11" max="16384" width="9.140625" style="73"/>
  </cols>
  <sheetData>
    <row r="1" spans="1:10" ht="18" x14ac:dyDescent="0.25">
      <c r="A1" s="237" t="s">
        <v>488</v>
      </c>
      <c r="B1" s="236" t="s">
        <v>95</v>
      </c>
      <c r="C1" s="134"/>
      <c r="D1" s="117"/>
      <c r="E1" s="117"/>
      <c r="F1" s="117"/>
      <c r="G1" s="117"/>
      <c r="H1" s="117"/>
      <c r="I1" s="117"/>
      <c r="J1" s="117"/>
    </row>
    <row r="2" spans="1:10" x14ac:dyDescent="0.2">
      <c r="A2" s="245"/>
      <c r="B2" s="246"/>
      <c r="C2" s="247"/>
      <c r="D2" s="248"/>
      <c r="E2" s="248"/>
      <c r="F2" s="248"/>
      <c r="G2" s="248"/>
      <c r="H2" s="248"/>
      <c r="I2" s="248"/>
      <c r="J2" s="248"/>
    </row>
    <row r="3" spans="1:10" x14ac:dyDescent="0.2">
      <c r="A3" s="119">
        <v>9.1999999999999993</v>
      </c>
      <c r="B3" s="113" t="s">
        <v>97</v>
      </c>
      <c r="C3" s="135"/>
      <c r="D3" s="144"/>
      <c r="E3" s="116"/>
      <c r="F3" s="116"/>
      <c r="G3" s="117"/>
      <c r="H3" s="116"/>
      <c r="I3" s="116"/>
      <c r="J3" s="116"/>
    </row>
    <row r="4" spans="1:10" x14ac:dyDescent="0.2">
      <c r="A4" s="127"/>
      <c r="D4" s="128"/>
      <c r="E4" s="81"/>
      <c r="F4" s="81"/>
      <c r="G4" s="96"/>
      <c r="H4" s="81"/>
      <c r="I4" s="81"/>
      <c r="J4" s="81"/>
    </row>
    <row r="5" spans="1:10" x14ac:dyDescent="0.2">
      <c r="A5" s="271"/>
      <c r="B5" s="141"/>
      <c r="C5" s="141"/>
      <c r="D5" s="264"/>
      <c r="E5" s="147" t="s">
        <v>806</v>
      </c>
      <c r="F5" s="147" t="s">
        <v>830</v>
      </c>
      <c r="G5" s="147" t="s">
        <v>831</v>
      </c>
      <c r="H5" s="147" t="s">
        <v>458</v>
      </c>
      <c r="I5" s="81"/>
      <c r="J5" s="81"/>
    </row>
    <row r="6" spans="1:10" x14ac:dyDescent="0.2">
      <c r="A6" s="86" t="s">
        <v>459</v>
      </c>
      <c r="B6" s="389"/>
      <c r="C6" s="389"/>
      <c r="D6" s="389"/>
      <c r="E6" s="228">
        <v>38325</v>
      </c>
      <c r="F6" s="228">
        <v>44698</v>
      </c>
      <c r="G6" s="228">
        <v>48300</v>
      </c>
      <c r="H6" s="228">
        <v>0</v>
      </c>
      <c r="I6" s="81"/>
      <c r="J6" s="81"/>
    </row>
    <row r="7" spans="1:10" x14ac:dyDescent="0.2">
      <c r="A7" s="86">
        <v>1</v>
      </c>
      <c r="B7" s="390" t="s">
        <v>832</v>
      </c>
      <c r="C7" s="390"/>
      <c r="D7" s="390"/>
      <c r="E7" s="139">
        <v>1200</v>
      </c>
      <c r="F7" s="139"/>
      <c r="G7" s="139"/>
      <c r="H7" s="139"/>
      <c r="I7" s="81"/>
      <c r="J7" s="81"/>
    </row>
    <row r="8" spans="1:10" x14ac:dyDescent="0.2">
      <c r="A8" s="86">
        <v>2</v>
      </c>
      <c r="B8" s="390" t="s">
        <v>894</v>
      </c>
      <c r="C8" s="390"/>
      <c r="D8" s="390"/>
      <c r="E8" s="139">
        <v>2500</v>
      </c>
      <c r="F8" s="139"/>
      <c r="G8" s="127"/>
      <c r="H8" s="127"/>
      <c r="I8" s="81"/>
      <c r="J8" s="81"/>
    </row>
    <row r="9" spans="1:10" x14ac:dyDescent="0.2">
      <c r="A9" s="86">
        <v>3</v>
      </c>
      <c r="B9" s="390" t="s">
        <v>915</v>
      </c>
      <c r="C9" s="390"/>
      <c r="D9" s="390"/>
      <c r="E9" s="139">
        <v>1000</v>
      </c>
      <c r="F9" s="139"/>
      <c r="G9" s="139"/>
      <c r="H9" s="139"/>
      <c r="I9" s="81"/>
      <c r="J9" s="81"/>
    </row>
    <row r="10" spans="1:10" x14ac:dyDescent="0.2">
      <c r="A10" s="86">
        <v>4</v>
      </c>
      <c r="B10" s="390"/>
      <c r="C10" s="390"/>
      <c r="D10" s="390"/>
      <c r="E10" s="139"/>
      <c r="F10" s="139"/>
      <c r="G10" s="139"/>
      <c r="H10" s="139"/>
      <c r="I10" s="81"/>
      <c r="J10" s="81"/>
    </row>
    <row r="11" spans="1:10" x14ac:dyDescent="0.2">
      <c r="A11" s="86">
        <v>5</v>
      </c>
      <c r="B11" s="390"/>
      <c r="C11" s="390"/>
      <c r="D11" s="390"/>
      <c r="E11" s="127"/>
      <c r="F11" s="127"/>
      <c r="G11" s="127"/>
      <c r="H11" s="127"/>
      <c r="I11" s="81"/>
      <c r="J11" s="81"/>
    </row>
    <row r="12" spans="1:10" x14ac:dyDescent="0.2">
      <c r="A12" s="86">
        <v>6</v>
      </c>
      <c r="B12" s="390"/>
      <c r="C12" s="390"/>
      <c r="D12" s="390"/>
      <c r="E12" s="127"/>
      <c r="F12" s="272"/>
      <c r="G12" s="272"/>
      <c r="H12" s="272"/>
      <c r="I12" s="81"/>
      <c r="J12" s="81"/>
    </row>
    <row r="13" spans="1:10" x14ac:dyDescent="0.2">
      <c r="A13" s="86">
        <v>7</v>
      </c>
      <c r="B13" s="390"/>
      <c r="C13" s="390"/>
      <c r="D13" s="390"/>
      <c r="E13" s="272"/>
      <c r="F13" s="127"/>
      <c r="G13" s="319"/>
      <c r="H13" s="319"/>
      <c r="I13" s="81"/>
      <c r="J13" s="81"/>
    </row>
    <row r="14" spans="1:10" x14ac:dyDescent="0.2">
      <c r="A14" s="86">
        <v>8</v>
      </c>
      <c r="B14" s="390"/>
      <c r="C14" s="390"/>
      <c r="D14" s="390"/>
      <c r="E14" s="127"/>
      <c r="F14" s="127"/>
      <c r="G14" s="127"/>
      <c r="H14" s="127"/>
      <c r="I14" s="81"/>
      <c r="J14" s="81"/>
    </row>
    <row r="15" spans="1:10" x14ac:dyDescent="0.2">
      <c r="A15" s="86">
        <v>9</v>
      </c>
      <c r="B15" s="390"/>
      <c r="C15" s="390"/>
      <c r="D15" s="390"/>
      <c r="E15" s="139"/>
      <c r="F15" s="139"/>
      <c r="G15" s="319"/>
      <c r="H15" s="319"/>
      <c r="I15" s="81"/>
      <c r="J15" s="81"/>
    </row>
    <row r="16" spans="1:10" x14ac:dyDescent="0.2">
      <c r="A16" s="149">
        <v>10</v>
      </c>
      <c r="B16" s="391"/>
      <c r="C16" s="391"/>
      <c r="D16" s="391"/>
      <c r="E16" s="147"/>
      <c r="F16" s="147"/>
      <c r="G16" s="147"/>
      <c r="H16" s="147"/>
      <c r="I16" s="81"/>
      <c r="J16" s="81"/>
    </row>
    <row r="17" spans="1:11" x14ac:dyDescent="0.2">
      <c r="A17" s="110"/>
      <c r="D17" s="265" t="s">
        <v>23</v>
      </c>
      <c r="E17" s="145">
        <f>SUM(E6:E16)</f>
        <v>43025</v>
      </c>
      <c r="F17" s="145">
        <f t="shared" ref="F17:H17" si="0">SUM(F6:F16)</f>
        <v>44698</v>
      </c>
      <c r="G17" s="145">
        <f t="shared" si="0"/>
        <v>48300</v>
      </c>
      <c r="H17" s="145">
        <f t="shared" si="0"/>
        <v>0</v>
      </c>
      <c r="I17" s="81"/>
      <c r="J17" s="81"/>
    </row>
    <row r="18" spans="1:11" x14ac:dyDescent="0.2">
      <c r="A18" s="127"/>
      <c r="D18" s="128"/>
      <c r="E18" s="81"/>
      <c r="F18" s="81"/>
      <c r="G18" s="96"/>
      <c r="H18" s="81"/>
      <c r="I18" s="81"/>
      <c r="J18" s="81"/>
    </row>
    <row r="19" spans="1:11" x14ac:dyDescent="0.2">
      <c r="A19" s="119">
        <v>9.3000000000000007</v>
      </c>
      <c r="B19" s="113" t="s">
        <v>452</v>
      </c>
      <c r="C19" s="135"/>
      <c r="D19" s="144"/>
      <c r="E19" s="116"/>
      <c r="F19" s="116"/>
      <c r="G19" s="117"/>
      <c r="H19" s="116"/>
      <c r="I19" s="116"/>
      <c r="J19" s="116"/>
    </row>
    <row r="20" spans="1:11" x14ac:dyDescent="0.2">
      <c r="A20" s="109"/>
      <c r="D20" s="128"/>
      <c r="E20" s="81"/>
      <c r="F20" s="81"/>
      <c r="G20" s="96"/>
      <c r="H20" s="81"/>
      <c r="I20" s="81"/>
      <c r="J20" s="81"/>
    </row>
    <row r="21" spans="1:11" x14ac:dyDescent="0.2">
      <c r="A21" s="78"/>
      <c r="B21" s="113" t="s">
        <v>98</v>
      </c>
      <c r="C21" s="135"/>
      <c r="D21" s="144"/>
      <c r="E21" s="116"/>
      <c r="F21" s="116"/>
      <c r="G21" s="117"/>
      <c r="H21" s="116"/>
      <c r="I21" s="116"/>
      <c r="J21" s="116"/>
    </row>
    <row r="22" spans="1:11" x14ac:dyDescent="0.2">
      <c r="A22" s="251"/>
      <c r="B22" s="252"/>
      <c r="D22" s="252"/>
      <c r="E22" s="252"/>
      <c r="F22" s="252"/>
      <c r="G22" s="252"/>
      <c r="H22" s="252"/>
      <c r="I22" s="252"/>
      <c r="J22" s="252"/>
    </row>
    <row r="23" spans="1:11" x14ac:dyDescent="0.2">
      <c r="A23" s="251"/>
      <c r="B23" s="252"/>
      <c r="D23" s="252"/>
      <c r="E23" s="252"/>
      <c r="F23" s="252"/>
      <c r="G23" s="252"/>
      <c r="H23" s="252"/>
      <c r="I23" s="180" t="s">
        <v>23</v>
      </c>
      <c r="J23" s="181">
        <f>J25+J32+J39+J46+J54+J61</f>
        <v>0</v>
      </c>
    </row>
    <row r="24" spans="1:11" x14ac:dyDescent="0.2">
      <c r="A24" s="251"/>
      <c r="B24" s="252"/>
      <c r="D24" s="252"/>
      <c r="E24" s="252"/>
      <c r="F24" s="252"/>
      <c r="G24" s="252"/>
      <c r="H24" s="252"/>
      <c r="I24" s="252"/>
      <c r="J24" s="252"/>
    </row>
    <row r="25" spans="1:11" x14ac:dyDescent="0.2">
      <c r="A25" s="251"/>
      <c r="B25" s="253" t="s">
        <v>751</v>
      </c>
      <c r="C25" s="135"/>
      <c r="D25" s="253"/>
      <c r="E25" s="253"/>
      <c r="F25" s="253"/>
      <c r="G25" s="253"/>
      <c r="H25" s="253"/>
      <c r="I25" s="253"/>
      <c r="J25" s="314">
        <f>SUM(J26:J31)</f>
        <v>0</v>
      </c>
      <c r="K25" s="73" t="s">
        <v>750</v>
      </c>
    </row>
    <row r="26" spans="1:11" x14ac:dyDescent="0.2">
      <c r="A26" s="251"/>
      <c r="B26" s="252"/>
      <c r="E26" s="255" t="s">
        <v>298</v>
      </c>
      <c r="F26" s="251" t="s">
        <v>264</v>
      </c>
      <c r="G26" s="252"/>
      <c r="H26" s="182">
        <v>8</v>
      </c>
      <c r="I26" s="252" t="s">
        <v>212</v>
      </c>
      <c r="J26" s="256">
        <f>G26*H26</f>
        <v>0</v>
      </c>
    </row>
    <row r="27" spans="1:11" x14ac:dyDescent="0.2">
      <c r="A27" s="251"/>
      <c r="B27" s="252"/>
      <c r="E27" s="255" t="s">
        <v>299</v>
      </c>
      <c r="F27" s="251" t="s">
        <v>264</v>
      </c>
      <c r="G27" s="252"/>
      <c r="H27" s="179">
        <v>21</v>
      </c>
      <c r="I27" s="252" t="s">
        <v>212</v>
      </c>
      <c r="J27" s="256">
        <f>G27*H27</f>
        <v>0</v>
      </c>
    </row>
    <row r="28" spans="1:11" x14ac:dyDescent="0.2">
      <c r="A28" s="251"/>
      <c r="B28" s="252"/>
      <c r="E28" s="255" t="s">
        <v>300</v>
      </c>
      <c r="F28" s="251" t="s">
        <v>264</v>
      </c>
      <c r="G28" s="252"/>
      <c r="H28" s="179">
        <v>75</v>
      </c>
      <c r="I28" s="252" t="s">
        <v>195</v>
      </c>
      <c r="J28" s="256">
        <f>G28*H28</f>
        <v>0</v>
      </c>
    </row>
    <row r="29" spans="1:11" x14ac:dyDescent="0.2">
      <c r="A29" s="251"/>
      <c r="B29" s="252"/>
      <c r="E29" s="255" t="s">
        <v>301</v>
      </c>
      <c r="F29" s="251" t="s">
        <v>264</v>
      </c>
      <c r="G29" s="252"/>
      <c r="H29" s="179">
        <v>1.5</v>
      </c>
      <c r="I29" s="252" t="s">
        <v>212</v>
      </c>
      <c r="J29" s="256">
        <f>G29*H29</f>
        <v>0</v>
      </c>
    </row>
    <row r="30" spans="1:11" x14ac:dyDescent="0.2">
      <c r="A30" s="251"/>
      <c r="B30" s="252"/>
      <c r="E30" s="255" t="s">
        <v>302</v>
      </c>
      <c r="F30" s="251" t="s">
        <v>264</v>
      </c>
      <c r="G30" s="252"/>
      <c r="H30" s="179">
        <v>5</v>
      </c>
      <c r="I30" s="252" t="s">
        <v>212</v>
      </c>
      <c r="J30" s="256">
        <f>G30*H30</f>
        <v>0</v>
      </c>
    </row>
    <row r="31" spans="1:11" x14ac:dyDescent="0.2">
      <c r="A31" s="251"/>
      <c r="B31" s="252"/>
      <c r="E31" s="252"/>
      <c r="F31" s="252"/>
      <c r="G31" s="252"/>
      <c r="H31" s="252"/>
      <c r="I31" s="252"/>
      <c r="J31" s="252"/>
    </row>
    <row r="32" spans="1:11" x14ac:dyDescent="0.2">
      <c r="A32" s="251"/>
      <c r="B32" s="253" t="s">
        <v>263</v>
      </c>
      <c r="C32" s="135"/>
      <c r="D32" s="135"/>
      <c r="E32" s="253"/>
      <c r="F32" s="253"/>
      <c r="G32" s="253"/>
      <c r="H32" s="253"/>
      <c r="I32" s="253"/>
      <c r="J32" s="314">
        <f>SUM(J33:J38)</f>
        <v>0</v>
      </c>
    </row>
    <row r="33" spans="1:10" x14ac:dyDescent="0.2">
      <c r="A33" s="251"/>
      <c r="B33" s="252"/>
      <c r="E33" s="255" t="s">
        <v>298</v>
      </c>
      <c r="F33" s="251" t="s">
        <v>264</v>
      </c>
      <c r="G33" s="252">
        <v>0</v>
      </c>
      <c r="H33" s="182">
        <v>8</v>
      </c>
      <c r="I33" s="252" t="s">
        <v>212</v>
      </c>
      <c r="J33" s="256">
        <f>G33*H33</f>
        <v>0</v>
      </c>
    </row>
    <row r="34" spans="1:10" x14ac:dyDescent="0.2">
      <c r="A34" s="251"/>
      <c r="B34" s="252"/>
      <c r="E34" s="255" t="s">
        <v>299</v>
      </c>
      <c r="F34" s="251" t="s">
        <v>264</v>
      </c>
      <c r="G34" s="252">
        <v>0</v>
      </c>
      <c r="H34" s="179">
        <v>21</v>
      </c>
      <c r="I34" s="252" t="s">
        <v>212</v>
      </c>
      <c r="J34" s="256">
        <f>G34*H34</f>
        <v>0</v>
      </c>
    </row>
    <row r="35" spans="1:10" x14ac:dyDescent="0.2">
      <c r="A35" s="251"/>
      <c r="B35" s="252"/>
      <c r="E35" s="255" t="s">
        <v>300</v>
      </c>
      <c r="F35" s="251" t="s">
        <v>264</v>
      </c>
      <c r="G35" s="252">
        <v>0</v>
      </c>
      <c r="H35" s="179">
        <v>75</v>
      </c>
      <c r="I35" s="252" t="s">
        <v>195</v>
      </c>
      <c r="J35" s="256">
        <f>G35*H35</f>
        <v>0</v>
      </c>
    </row>
    <row r="36" spans="1:10" x14ac:dyDescent="0.2">
      <c r="A36" s="251"/>
      <c r="B36" s="252"/>
      <c r="E36" s="255" t="s">
        <v>301</v>
      </c>
      <c r="F36" s="251" t="s">
        <v>264</v>
      </c>
      <c r="G36" s="252">
        <v>0</v>
      </c>
      <c r="H36" s="179">
        <v>1.5</v>
      </c>
      <c r="I36" s="252" t="s">
        <v>212</v>
      </c>
      <c r="J36" s="256">
        <f>G36*H36</f>
        <v>0</v>
      </c>
    </row>
    <row r="37" spans="1:10" x14ac:dyDescent="0.2">
      <c r="A37" s="251"/>
      <c r="B37" s="252"/>
      <c r="E37" s="255" t="s">
        <v>302</v>
      </c>
      <c r="F37" s="251" t="s">
        <v>264</v>
      </c>
      <c r="G37" s="252">
        <v>0</v>
      </c>
      <c r="H37" s="179">
        <v>5</v>
      </c>
      <c r="I37" s="252" t="s">
        <v>212</v>
      </c>
      <c r="J37" s="256">
        <f>G37*H37</f>
        <v>0</v>
      </c>
    </row>
    <row r="38" spans="1:10" x14ac:dyDescent="0.2">
      <c r="A38" s="251"/>
    </row>
    <row r="39" spans="1:10" x14ac:dyDescent="0.2">
      <c r="A39" s="251"/>
      <c r="B39" s="253" t="s">
        <v>263</v>
      </c>
      <c r="C39" s="135"/>
      <c r="D39" s="135"/>
      <c r="E39" s="135"/>
      <c r="F39" s="135"/>
      <c r="G39" s="135"/>
      <c r="H39" s="135"/>
      <c r="I39" s="135"/>
      <c r="J39" s="313">
        <f>SUM(J40:J45)</f>
        <v>0</v>
      </c>
    </row>
    <row r="40" spans="1:10" x14ac:dyDescent="0.2">
      <c r="A40" s="251"/>
      <c r="E40" s="255" t="s">
        <v>298</v>
      </c>
      <c r="F40" s="251" t="s">
        <v>264</v>
      </c>
      <c r="G40" s="252">
        <v>0</v>
      </c>
      <c r="H40" s="182">
        <v>8</v>
      </c>
      <c r="I40" s="252" t="s">
        <v>212</v>
      </c>
      <c r="J40" s="256">
        <f>G40*H40</f>
        <v>0</v>
      </c>
    </row>
    <row r="41" spans="1:10" x14ac:dyDescent="0.2">
      <c r="A41" s="251"/>
      <c r="E41" s="255" t="s">
        <v>299</v>
      </c>
      <c r="F41" s="251" t="s">
        <v>264</v>
      </c>
      <c r="G41" s="252">
        <v>0</v>
      </c>
      <c r="H41" s="179">
        <v>21</v>
      </c>
      <c r="I41" s="252" t="s">
        <v>212</v>
      </c>
      <c r="J41" s="256">
        <f>G41*H41</f>
        <v>0</v>
      </c>
    </row>
    <row r="42" spans="1:10" x14ac:dyDescent="0.2">
      <c r="A42" s="251"/>
      <c r="E42" s="255" t="s">
        <v>300</v>
      </c>
      <c r="F42" s="251" t="s">
        <v>264</v>
      </c>
      <c r="G42" s="252">
        <v>0</v>
      </c>
      <c r="H42" s="179">
        <v>75</v>
      </c>
      <c r="I42" s="252" t="s">
        <v>195</v>
      </c>
      <c r="J42" s="256">
        <f>G42*H42</f>
        <v>0</v>
      </c>
    </row>
    <row r="43" spans="1:10" x14ac:dyDescent="0.2">
      <c r="A43" s="251"/>
      <c r="E43" s="255" t="s">
        <v>301</v>
      </c>
      <c r="F43" s="251" t="s">
        <v>264</v>
      </c>
      <c r="G43" s="252">
        <v>0</v>
      </c>
      <c r="H43" s="179">
        <v>1.5</v>
      </c>
      <c r="I43" s="252" t="s">
        <v>212</v>
      </c>
      <c r="J43" s="256">
        <f>G43*H43</f>
        <v>0</v>
      </c>
    </row>
    <row r="44" spans="1:10" x14ac:dyDescent="0.2">
      <c r="A44" s="251"/>
      <c r="E44" s="255" t="s">
        <v>302</v>
      </c>
      <c r="F44" s="251" t="s">
        <v>264</v>
      </c>
      <c r="G44" s="252">
        <v>0</v>
      </c>
      <c r="H44" s="179">
        <v>5</v>
      </c>
      <c r="I44" s="252" t="s">
        <v>212</v>
      </c>
      <c r="J44" s="256">
        <f>G44*H44</f>
        <v>0</v>
      </c>
    </row>
    <row r="45" spans="1:10" x14ac:dyDescent="0.2">
      <c r="A45" s="251"/>
    </row>
    <row r="46" spans="1:10" x14ac:dyDescent="0.2">
      <c r="A46" s="251"/>
      <c r="B46" s="253" t="s">
        <v>263</v>
      </c>
      <c r="C46" s="135"/>
      <c r="D46" s="135"/>
      <c r="E46" s="135"/>
      <c r="F46" s="135"/>
      <c r="G46" s="135"/>
      <c r="H46" s="135"/>
      <c r="I46" s="135"/>
      <c r="J46" s="313">
        <f>SUM(J47:J53)</f>
        <v>0</v>
      </c>
    </row>
    <row r="47" spans="1:10" x14ac:dyDescent="0.2">
      <c r="A47" s="251"/>
      <c r="E47" s="255" t="s">
        <v>298</v>
      </c>
      <c r="F47" s="251" t="s">
        <v>264</v>
      </c>
      <c r="G47" s="252">
        <v>0</v>
      </c>
      <c r="H47" s="182">
        <v>8</v>
      </c>
      <c r="I47" s="252" t="s">
        <v>212</v>
      </c>
      <c r="J47" s="256">
        <f t="shared" ref="J47:J52" si="1">G47*H47</f>
        <v>0</v>
      </c>
    </row>
    <row r="48" spans="1:10" x14ac:dyDescent="0.2">
      <c r="A48" s="251"/>
      <c r="E48" s="255" t="s">
        <v>299</v>
      </c>
      <c r="F48" s="251" t="s">
        <v>264</v>
      </c>
      <c r="G48" s="252">
        <v>0</v>
      </c>
      <c r="H48" s="179">
        <v>21</v>
      </c>
      <c r="I48" s="252" t="s">
        <v>212</v>
      </c>
      <c r="J48" s="256">
        <f t="shared" si="1"/>
        <v>0</v>
      </c>
    </row>
    <row r="49" spans="1:10" x14ac:dyDescent="0.2">
      <c r="A49" s="251"/>
      <c r="E49" s="255" t="s">
        <v>300</v>
      </c>
      <c r="F49" s="251" t="s">
        <v>264</v>
      </c>
      <c r="G49" s="252">
        <v>0</v>
      </c>
      <c r="H49" s="179">
        <v>75</v>
      </c>
      <c r="I49" s="252" t="s">
        <v>195</v>
      </c>
      <c r="J49" s="256">
        <f t="shared" si="1"/>
        <v>0</v>
      </c>
    </row>
    <row r="50" spans="1:10" x14ac:dyDescent="0.2">
      <c r="A50" s="251"/>
      <c r="E50" s="255" t="s">
        <v>301</v>
      </c>
      <c r="F50" s="251" t="s">
        <v>264</v>
      </c>
      <c r="G50" s="252">
        <v>0</v>
      </c>
      <c r="H50" s="179">
        <v>1.5</v>
      </c>
      <c r="I50" s="252" t="s">
        <v>212</v>
      </c>
      <c r="J50" s="256">
        <f t="shared" si="1"/>
        <v>0</v>
      </c>
    </row>
    <row r="51" spans="1:10" x14ac:dyDescent="0.2">
      <c r="A51" s="251"/>
      <c r="E51" s="255" t="s">
        <v>302</v>
      </c>
      <c r="F51" s="251" t="s">
        <v>264</v>
      </c>
      <c r="G51" s="252">
        <v>0</v>
      </c>
      <c r="H51" s="179">
        <v>5</v>
      </c>
      <c r="I51" s="252" t="s">
        <v>212</v>
      </c>
      <c r="J51" s="256">
        <f t="shared" si="1"/>
        <v>0</v>
      </c>
    </row>
    <row r="52" spans="1:10" x14ac:dyDescent="0.2">
      <c r="A52" s="251"/>
      <c r="E52" s="255" t="s">
        <v>645</v>
      </c>
      <c r="F52" s="251" t="s">
        <v>264</v>
      </c>
      <c r="G52" s="252">
        <v>0</v>
      </c>
      <c r="H52" s="179">
        <v>20</v>
      </c>
      <c r="I52" s="252" t="s">
        <v>212</v>
      </c>
      <c r="J52" s="256">
        <f t="shared" si="1"/>
        <v>0</v>
      </c>
    </row>
    <row r="53" spans="1:10" x14ac:dyDescent="0.2">
      <c r="A53" s="251"/>
      <c r="E53" s="255"/>
      <c r="F53" s="252"/>
      <c r="H53" s="84"/>
      <c r="J53" s="256"/>
    </row>
    <row r="54" spans="1:10" x14ac:dyDescent="0.2">
      <c r="A54" s="251"/>
      <c r="B54" s="253" t="s">
        <v>263</v>
      </c>
      <c r="C54" s="135"/>
      <c r="D54" s="135"/>
      <c r="E54" s="135"/>
      <c r="F54" s="135"/>
      <c r="G54" s="135"/>
      <c r="H54" s="135"/>
      <c r="I54" s="135"/>
      <c r="J54" s="313">
        <f>SUM(J55:J60)</f>
        <v>0</v>
      </c>
    </row>
    <row r="55" spans="1:10" x14ac:dyDescent="0.2">
      <c r="A55" s="251"/>
      <c r="E55" s="255" t="s">
        <v>298</v>
      </c>
      <c r="F55" s="251" t="s">
        <v>264</v>
      </c>
      <c r="G55" s="73">
        <v>0</v>
      </c>
      <c r="H55" s="182">
        <v>8</v>
      </c>
      <c r="I55" s="73" t="s">
        <v>212</v>
      </c>
      <c r="J55" s="256">
        <f>G55*H55</f>
        <v>0</v>
      </c>
    </row>
    <row r="56" spans="1:10" x14ac:dyDescent="0.2">
      <c r="A56" s="251"/>
      <c r="E56" s="255" t="s">
        <v>299</v>
      </c>
      <c r="F56" s="251" t="s">
        <v>264</v>
      </c>
      <c r="G56" s="73">
        <v>0</v>
      </c>
      <c r="H56" s="84">
        <v>21</v>
      </c>
      <c r="I56" s="73" t="s">
        <v>212</v>
      </c>
      <c r="J56" s="256">
        <f>G56*H56</f>
        <v>0</v>
      </c>
    </row>
    <row r="57" spans="1:10" x14ac:dyDescent="0.2">
      <c r="A57" s="251"/>
      <c r="E57" s="255" t="s">
        <v>300</v>
      </c>
      <c r="F57" s="251" t="s">
        <v>264</v>
      </c>
      <c r="G57" s="73">
        <v>0</v>
      </c>
      <c r="H57" s="84">
        <v>75</v>
      </c>
      <c r="I57" s="73" t="s">
        <v>195</v>
      </c>
      <c r="J57" s="256">
        <f>G57*H57</f>
        <v>0</v>
      </c>
    </row>
    <row r="58" spans="1:10" x14ac:dyDescent="0.2">
      <c r="A58" s="251"/>
      <c r="E58" s="255" t="s">
        <v>301</v>
      </c>
      <c r="F58" s="251" t="s">
        <v>264</v>
      </c>
      <c r="G58" s="73">
        <v>0</v>
      </c>
      <c r="H58" s="84">
        <v>1.5</v>
      </c>
      <c r="I58" s="73" t="s">
        <v>212</v>
      </c>
      <c r="J58" s="256">
        <f>G58*H58</f>
        <v>0</v>
      </c>
    </row>
    <row r="59" spans="1:10" x14ac:dyDescent="0.2">
      <c r="A59" s="251"/>
      <c r="E59" s="255" t="s">
        <v>303</v>
      </c>
      <c r="F59" s="251" t="s">
        <v>264</v>
      </c>
      <c r="G59" s="73">
        <v>0</v>
      </c>
      <c r="H59" s="84">
        <v>2</v>
      </c>
      <c r="I59" s="73" t="s">
        <v>212</v>
      </c>
      <c r="J59" s="256">
        <f>G59*H59</f>
        <v>0</v>
      </c>
    </row>
    <row r="60" spans="1:10" x14ac:dyDescent="0.2">
      <c r="A60" s="251"/>
      <c r="E60" s="255"/>
      <c r="F60" s="252"/>
      <c r="H60" s="84"/>
      <c r="J60" s="256"/>
    </row>
    <row r="61" spans="1:10" x14ac:dyDescent="0.2">
      <c r="A61" s="251"/>
      <c r="B61" s="253" t="s">
        <v>263</v>
      </c>
      <c r="C61" s="135"/>
      <c r="D61" s="135"/>
      <c r="E61" s="135"/>
      <c r="F61" s="135"/>
      <c r="G61" s="135"/>
      <c r="H61" s="135"/>
      <c r="I61" s="135"/>
      <c r="J61" s="313">
        <f>SUM(J62:J67)</f>
        <v>0</v>
      </c>
    </row>
    <row r="62" spans="1:10" x14ac:dyDescent="0.2">
      <c r="A62" s="251"/>
      <c r="E62" s="255" t="s">
        <v>298</v>
      </c>
      <c r="F62" s="251" t="s">
        <v>264</v>
      </c>
      <c r="G62" s="73">
        <v>0</v>
      </c>
      <c r="H62" s="182">
        <v>8</v>
      </c>
      <c r="I62" s="73" t="s">
        <v>212</v>
      </c>
      <c r="J62" s="256">
        <f>G62*H62</f>
        <v>0</v>
      </c>
    </row>
    <row r="63" spans="1:10" x14ac:dyDescent="0.2">
      <c r="A63" s="251"/>
      <c r="E63" s="255" t="s">
        <v>299</v>
      </c>
      <c r="F63" s="251" t="s">
        <v>264</v>
      </c>
      <c r="G63" s="73">
        <v>0</v>
      </c>
      <c r="H63" s="84">
        <v>21</v>
      </c>
      <c r="I63" s="73" t="s">
        <v>212</v>
      </c>
      <c r="J63" s="256">
        <f>G63*H63</f>
        <v>0</v>
      </c>
    </row>
    <row r="64" spans="1:10" x14ac:dyDescent="0.2">
      <c r="A64" s="251"/>
      <c r="E64" s="255" t="s">
        <v>300</v>
      </c>
      <c r="F64" s="251" t="s">
        <v>264</v>
      </c>
      <c r="G64" s="73">
        <v>0</v>
      </c>
      <c r="H64" s="84">
        <v>75</v>
      </c>
      <c r="I64" s="73" t="s">
        <v>195</v>
      </c>
      <c r="J64" s="256">
        <f>G64*H64</f>
        <v>0</v>
      </c>
    </row>
    <row r="65" spans="1:10" x14ac:dyDescent="0.2">
      <c r="A65" s="251"/>
      <c r="E65" s="255" t="s">
        <v>301</v>
      </c>
      <c r="F65" s="251" t="s">
        <v>264</v>
      </c>
      <c r="G65" s="73">
        <v>0</v>
      </c>
      <c r="H65" s="84">
        <v>1.5</v>
      </c>
      <c r="I65" s="73" t="s">
        <v>212</v>
      </c>
      <c r="J65" s="256">
        <f>G65*H65</f>
        <v>0</v>
      </c>
    </row>
    <row r="66" spans="1:10" x14ac:dyDescent="0.2">
      <c r="A66" s="251"/>
      <c r="E66" s="255" t="s">
        <v>303</v>
      </c>
      <c r="F66" s="251" t="s">
        <v>264</v>
      </c>
      <c r="G66" s="73">
        <v>0</v>
      </c>
      <c r="H66" s="84">
        <v>2</v>
      </c>
      <c r="I66" s="73" t="s">
        <v>212</v>
      </c>
      <c r="J66" s="256">
        <f>G66*H66</f>
        <v>0</v>
      </c>
    </row>
    <row r="67" spans="1:10" x14ac:dyDescent="0.2">
      <c r="A67" s="251"/>
    </row>
    <row r="68" spans="1:10" x14ac:dyDescent="0.2">
      <c r="A68" s="78"/>
      <c r="B68" s="113" t="s">
        <v>296</v>
      </c>
      <c r="C68" s="135"/>
      <c r="D68" s="144"/>
      <c r="E68" s="116"/>
      <c r="F68" s="116"/>
      <c r="G68" s="117"/>
      <c r="H68" s="116"/>
      <c r="I68" s="116"/>
      <c r="J68" s="116"/>
    </row>
    <row r="69" spans="1:10" x14ac:dyDescent="0.2">
      <c r="A69" s="251"/>
      <c r="B69" s="252"/>
      <c r="D69" s="251"/>
      <c r="E69" s="251"/>
      <c r="F69" s="251"/>
      <c r="G69" s="251"/>
      <c r="H69" s="252"/>
      <c r="I69" s="179"/>
      <c r="J69" s="252"/>
    </row>
    <row r="70" spans="1:10" x14ac:dyDescent="0.2">
      <c r="I70" s="103" t="s">
        <v>23</v>
      </c>
      <c r="J70" s="100">
        <f>J72+J79+J86+J93+J100</f>
        <v>0</v>
      </c>
    </row>
    <row r="71" spans="1:10" x14ac:dyDescent="0.2">
      <c r="A71" s="251"/>
      <c r="B71" s="252"/>
      <c r="D71" s="251"/>
      <c r="E71" s="251"/>
      <c r="F71" s="251"/>
      <c r="G71" s="251"/>
      <c r="H71" s="252"/>
      <c r="I71" s="179"/>
      <c r="J71" s="252"/>
    </row>
    <row r="72" spans="1:10" x14ac:dyDescent="0.2">
      <c r="A72" s="251"/>
      <c r="B72" s="253" t="s">
        <v>263</v>
      </c>
      <c r="C72" s="135"/>
      <c r="D72" s="135"/>
      <c r="E72" s="135"/>
      <c r="F72" s="135"/>
      <c r="G72" s="135"/>
      <c r="H72" s="135"/>
      <c r="I72" s="135"/>
      <c r="J72" s="313">
        <f>SUM(J73:J78)</f>
        <v>0</v>
      </c>
    </row>
    <row r="73" spans="1:10" x14ac:dyDescent="0.2">
      <c r="A73" s="251"/>
      <c r="E73" s="86" t="s">
        <v>304</v>
      </c>
      <c r="F73" s="127" t="s">
        <v>264</v>
      </c>
      <c r="G73" s="73">
        <v>0</v>
      </c>
      <c r="H73" s="101">
        <v>15</v>
      </c>
      <c r="I73" s="73" t="s">
        <v>212</v>
      </c>
      <c r="J73" s="256">
        <f>G73*H73</f>
        <v>0</v>
      </c>
    </row>
    <row r="74" spans="1:10" x14ac:dyDescent="0.2">
      <c r="A74" s="251"/>
      <c r="E74" s="86" t="s">
        <v>305</v>
      </c>
      <c r="F74" s="127" t="s">
        <v>264</v>
      </c>
      <c r="G74" s="73">
        <v>0</v>
      </c>
      <c r="H74" s="84">
        <v>275</v>
      </c>
      <c r="I74" s="73" t="s">
        <v>195</v>
      </c>
      <c r="J74" s="256">
        <f>G74*H74</f>
        <v>0</v>
      </c>
    </row>
    <row r="75" spans="1:10" x14ac:dyDescent="0.2">
      <c r="A75" s="251"/>
      <c r="E75" s="255" t="s">
        <v>299</v>
      </c>
      <c r="F75" s="127" t="s">
        <v>264</v>
      </c>
      <c r="G75" s="73">
        <v>0</v>
      </c>
      <c r="H75" s="84">
        <v>32</v>
      </c>
      <c r="I75" s="73" t="s">
        <v>212</v>
      </c>
      <c r="J75" s="256">
        <f>G75*H75</f>
        <v>0</v>
      </c>
    </row>
    <row r="76" spans="1:10" x14ac:dyDescent="0.2">
      <c r="A76" s="251"/>
      <c r="E76" s="86" t="s">
        <v>300</v>
      </c>
      <c r="F76" s="127" t="s">
        <v>264</v>
      </c>
      <c r="G76" s="73">
        <v>0</v>
      </c>
      <c r="H76" s="84">
        <v>50</v>
      </c>
      <c r="I76" s="73" t="s">
        <v>195</v>
      </c>
      <c r="J76" s="256">
        <f>G76*H76</f>
        <v>0</v>
      </c>
    </row>
    <row r="77" spans="1:10" x14ac:dyDescent="0.2">
      <c r="A77" s="251"/>
      <c r="E77" s="86" t="s">
        <v>306</v>
      </c>
      <c r="F77" s="127" t="s">
        <v>264</v>
      </c>
      <c r="G77" s="73">
        <v>0</v>
      </c>
      <c r="H77" s="84">
        <v>1.5</v>
      </c>
      <c r="I77" s="73" t="s">
        <v>212</v>
      </c>
      <c r="J77" s="256">
        <f>G77*H77</f>
        <v>0</v>
      </c>
    </row>
    <row r="78" spans="1:10" x14ac:dyDescent="0.2">
      <c r="A78" s="251"/>
    </row>
    <row r="79" spans="1:10" x14ac:dyDescent="0.2">
      <c r="A79" s="251"/>
      <c r="B79" s="253" t="s">
        <v>263</v>
      </c>
      <c r="C79" s="135"/>
      <c r="D79" s="135"/>
      <c r="E79" s="135"/>
      <c r="F79" s="135"/>
      <c r="G79" s="135"/>
      <c r="H79" s="135"/>
      <c r="I79" s="135"/>
      <c r="J79" s="313">
        <f>SUM(J80:J85)</f>
        <v>0</v>
      </c>
    </row>
    <row r="80" spans="1:10" x14ac:dyDescent="0.2">
      <c r="A80" s="251"/>
      <c r="E80" s="86" t="s">
        <v>304</v>
      </c>
      <c r="F80" s="127" t="s">
        <v>264</v>
      </c>
      <c r="G80" s="73">
        <v>0</v>
      </c>
      <c r="H80" s="101">
        <v>15</v>
      </c>
      <c r="I80" s="73" t="s">
        <v>212</v>
      </c>
      <c r="J80" s="256">
        <f>G80*H80</f>
        <v>0</v>
      </c>
    </row>
    <row r="81" spans="1:10" x14ac:dyDescent="0.2">
      <c r="A81" s="251"/>
      <c r="E81" s="86" t="s">
        <v>305</v>
      </c>
      <c r="F81" s="127" t="s">
        <v>264</v>
      </c>
      <c r="G81" s="73">
        <v>0</v>
      </c>
      <c r="H81" s="84">
        <v>275</v>
      </c>
      <c r="I81" s="73" t="s">
        <v>195</v>
      </c>
      <c r="J81" s="256">
        <f>G81*H81</f>
        <v>0</v>
      </c>
    </row>
    <row r="82" spans="1:10" x14ac:dyDescent="0.2">
      <c r="A82" s="251"/>
      <c r="E82" s="255" t="s">
        <v>299</v>
      </c>
      <c r="F82" s="127" t="s">
        <v>264</v>
      </c>
      <c r="G82" s="73">
        <v>0</v>
      </c>
      <c r="H82" s="84">
        <v>32</v>
      </c>
      <c r="I82" s="73" t="s">
        <v>212</v>
      </c>
      <c r="J82" s="256">
        <f>G82*H82</f>
        <v>0</v>
      </c>
    </row>
    <row r="83" spans="1:10" x14ac:dyDescent="0.2">
      <c r="A83" s="251"/>
      <c r="E83" s="86" t="s">
        <v>300</v>
      </c>
      <c r="F83" s="127" t="s">
        <v>264</v>
      </c>
      <c r="G83" s="73">
        <v>0</v>
      </c>
      <c r="H83" s="84">
        <v>50</v>
      </c>
      <c r="I83" s="73" t="s">
        <v>195</v>
      </c>
      <c r="J83" s="256">
        <f>G83*H83</f>
        <v>0</v>
      </c>
    </row>
    <row r="84" spans="1:10" x14ac:dyDescent="0.2">
      <c r="A84" s="251"/>
      <c r="E84" s="86" t="s">
        <v>306</v>
      </c>
      <c r="F84" s="127" t="s">
        <v>264</v>
      </c>
      <c r="G84" s="73">
        <v>0</v>
      </c>
      <c r="H84" s="84">
        <v>1.5</v>
      </c>
      <c r="I84" s="73" t="s">
        <v>212</v>
      </c>
      <c r="J84" s="256">
        <f>G84*H84</f>
        <v>0</v>
      </c>
    </row>
    <row r="85" spans="1:10" x14ac:dyDescent="0.2">
      <c r="A85" s="251"/>
    </row>
    <row r="86" spans="1:10" x14ac:dyDescent="0.2">
      <c r="A86" s="251"/>
      <c r="B86" s="253" t="s">
        <v>263</v>
      </c>
      <c r="C86" s="135"/>
      <c r="D86" s="135"/>
      <c r="E86" s="135"/>
      <c r="F86" s="135"/>
      <c r="G86" s="135"/>
      <c r="H86" s="135"/>
      <c r="I86" s="135"/>
      <c r="J86" s="313">
        <f>SUM(J87:J92)</f>
        <v>0</v>
      </c>
    </row>
    <row r="87" spans="1:10" x14ac:dyDescent="0.2">
      <c r="A87" s="251"/>
      <c r="E87" s="86" t="s">
        <v>304</v>
      </c>
      <c r="F87" s="127" t="s">
        <v>264</v>
      </c>
      <c r="G87" s="73">
        <v>0</v>
      </c>
      <c r="H87" s="101">
        <v>15</v>
      </c>
      <c r="I87" s="73" t="s">
        <v>212</v>
      </c>
      <c r="J87" s="256">
        <f>G87*H87</f>
        <v>0</v>
      </c>
    </row>
    <row r="88" spans="1:10" x14ac:dyDescent="0.2">
      <c r="A88" s="251"/>
      <c r="E88" s="86" t="s">
        <v>305</v>
      </c>
      <c r="F88" s="127" t="s">
        <v>264</v>
      </c>
      <c r="G88" s="73">
        <v>0</v>
      </c>
      <c r="H88" s="84">
        <v>275</v>
      </c>
      <c r="I88" s="73" t="s">
        <v>195</v>
      </c>
      <c r="J88" s="256">
        <f>G88*H88</f>
        <v>0</v>
      </c>
    </row>
    <row r="89" spans="1:10" x14ac:dyDescent="0.2">
      <c r="A89" s="251"/>
      <c r="E89" s="255" t="s">
        <v>299</v>
      </c>
      <c r="F89" s="127" t="s">
        <v>264</v>
      </c>
      <c r="G89" s="73">
        <v>0</v>
      </c>
      <c r="H89" s="84">
        <v>32</v>
      </c>
      <c r="I89" s="73" t="s">
        <v>212</v>
      </c>
      <c r="J89" s="256">
        <f>G89*H89</f>
        <v>0</v>
      </c>
    </row>
    <row r="90" spans="1:10" x14ac:dyDescent="0.2">
      <c r="A90" s="251"/>
      <c r="E90" s="86" t="s">
        <v>300</v>
      </c>
      <c r="F90" s="127" t="s">
        <v>264</v>
      </c>
      <c r="G90" s="73">
        <v>0</v>
      </c>
      <c r="H90" s="84">
        <v>50</v>
      </c>
      <c r="I90" s="73" t="s">
        <v>195</v>
      </c>
      <c r="J90" s="256">
        <f>G90*H90</f>
        <v>0</v>
      </c>
    </row>
    <row r="91" spans="1:10" x14ac:dyDescent="0.2">
      <c r="A91" s="251"/>
      <c r="E91" s="86" t="s">
        <v>306</v>
      </c>
      <c r="F91" s="127" t="s">
        <v>264</v>
      </c>
      <c r="G91" s="73">
        <v>0</v>
      </c>
      <c r="H91" s="84">
        <v>1.5</v>
      </c>
      <c r="I91" s="73" t="s">
        <v>212</v>
      </c>
      <c r="J91" s="256">
        <f>G91*H91</f>
        <v>0</v>
      </c>
    </row>
    <row r="92" spans="1:10" x14ac:dyDescent="0.2">
      <c r="A92" s="251"/>
      <c r="E92" s="86"/>
      <c r="F92" s="127"/>
      <c r="H92" s="84"/>
      <c r="J92" s="256"/>
    </row>
    <row r="93" spans="1:10" x14ac:dyDescent="0.2">
      <c r="A93" s="251"/>
      <c r="B93" s="253" t="s">
        <v>263</v>
      </c>
      <c r="C93" s="135"/>
      <c r="D93" s="135"/>
      <c r="E93" s="218"/>
      <c r="F93" s="135"/>
      <c r="G93" s="135"/>
      <c r="H93" s="205"/>
      <c r="I93" s="135"/>
      <c r="J93" s="313">
        <f>SUM(J94:J99)</f>
        <v>0</v>
      </c>
    </row>
    <row r="94" spans="1:10" x14ac:dyDescent="0.2">
      <c r="A94" s="251"/>
      <c r="E94" s="86" t="s">
        <v>304</v>
      </c>
      <c r="F94" s="127" t="s">
        <v>264</v>
      </c>
      <c r="G94" s="73">
        <v>0</v>
      </c>
      <c r="H94" s="101">
        <v>15</v>
      </c>
      <c r="I94" s="73" t="s">
        <v>212</v>
      </c>
      <c r="J94" s="256">
        <f>G94*H94</f>
        <v>0</v>
      </c>
    </row>
    <row r="95" spans="1:10" x14ac:dyDescent="0.2">
      <c r="A95" s="251"/>
      <c r="E95" s="86" t="s">
        <v>305</v>
      </c>
      <c r="F95" s="127" t="s">
        <v>264</v>
      </c>
      <c r="G95" s="73">
        <v>0</v>
      </c>
      <c r="H95" s="84">
        <v>275</v>
      </c>
      <c r="I95" s="73" t="s">
        <v>195</v>
      </c>
      <c r="J95" s="256">
        <f>G95*H95</f>
        <v>0</v>
      </c>
    </row>
    <row r="96" spans="1:10" x14ac:dyDescent="0.2">
      <c r="A96" s="251"/>
      <c r="E96" s="255" t="s">
        <v>299</v>
      </c>
      <c r="F96" s="127" t="s">
        <v>264</v>
      </c>
      <c r="G96" s="73">
        <v>0</v>
      </c>
      <c r="H96" s="84">
        <v>32</v>
      </c>
      <c r="I96" s="73" t="s">
        <v>212</v>
      </c>
      <c r="J96" s="256">
        <f>G96*H96</f>
        <v>0</v>
      </c>
    </row>
    <row r="97" spans="1:10" x14ac:dyDescent="0.2">
      <c r="A97" s="251"/>
      <c r="E97" s="86" t="s">
        <v>300</v>
      </c>
      <c r="F97" s="127" t="s">
        <v>264</v>
      </c>
      <c r="G97" s="73">
        <v>0</v>
      </c>
      <c r="H97" s="84">
        <v>50</v>
      </c>
      <c r="I97" s="73" t="s">
        <v>195</v>
      </c>
      <c r="J97" s="256">
        <f>G97*H97</f>
        <v>0</v>
      </c>
    </row>
    <row r="98" spans="1:10" x14ac:dyDescent="0.2">
      <c r="A98" s="251"/>
      <c r="E98" s="86" t="s">
        <v>306</v>
      </c>
      <c r="F98" s="127" t="s">
        <v>264</v>
      </c>
      <c r="G98" s="73">
        <v>0</v>
      </c>
      <c r="H98" s="84">
        <v>1.5</v>
      </c>
      <c r="I98" s="73" t="s">
        <v>212</v>
      </c>
      <c r="J98" s="256">
        <f>G98*H98</f>
        <v>0</v>
      </c>
    </row>
    <row r="99" spans="1:10" x14ac:dyDescent="0.2">
      <c r="A99" s="251"/>
      <c r="E99" s="86"/>
      <c r="F99" s="127"/>
      <c r="H99" s="84"/>
      <c r="J99" s="256"/>
    </row>
    <row r="100" spans="1:10" x14ac:dyDescent="0.2">
      <c r="A100" s="251"/>
      <c r="B100" s="253" t="s">
        <v>263</v>
      </c>
      <c r="C100" s="135"/>
      <c r="D100" s="135"/>
      <c r="E100" s="135"/>
      <c r="F100" s="135"/>
      <c r="G100" s="135"/>
      <c r="H100" s="135"/>
      <c r="I100" s="135"/>
      <c r="J100" s="313">
        <f>SUM(J101:J106)</f>
        <v>0</v>
      </c>
    </row>
    <row r="101" spans="1:10" x14ac:dyDescent="0.2">
      <c r="A101" s="251"/>
      <c r="E101" s="86" t="s">
        <v>304</v>
      </c>
      <c r="F101" s="127" t="s">
        <v>264</v>
      </c>
      <c r="G101" s="73">
        <v>0</v>
      </c>
      <c r="H101" s="101">
        <v>15</v>
      </c>
      <c r="I101" s="73" t="s">
        <v>212</v>
      </c>
      <c r="J101" s="256">
        <f>G101*H101</f>
        <v>0</v>
      </c>
    </row>
    <row r="102" spans="1:10" x14ac:dyDescent="0.2">
      <c r="A102" s="251"/>
      <c r="E102" s="86" t="s">
        <v>305</v>
      </c>
      <c r="F102" s="127" t="s">
        <v>264</v>
      </c>
      <c r="G102" s="73">
        <v>0</v>
      </c>
      <c r="H102" s="84">
        <v>275</v>
      </c>
      <c r="I102" s="73" t="s">
        <v>195</v>
      </c>
      <c r="J102" s="256">
        <f>G102*H102</f>
        <v>0</v>
      </c>
    </row>
    <row r="103" spans="1:10" x14ac:dyDescent="0.2">
      <c r="A103" s="251"/>
      <c r="E103" s="255" t="s">
        <v>299</v>
      </c>
      <c r="F103" s="127" t="s">
        <v>264</v>
      </c>
      <c r="G103" s="73">
        <v>0</v>
      </c>
      <c r="H103" s="84">
        <v>32</v>
      </c>
      <c r="I103" s="73" t="s">
        <v>212</v>
      </c>
      <c r="J103" s="256">
        <f>G103*H103</f>
        <v>0</v>
      </c>
    </row>
    <row r="104" spans="1:10" x14ac:dyDescent="0.2">
      <c r="A104" s="251"/>
      <c r="E104" s="86" t="s">
        <v>300</v>
      </c>
      <c r="F104" s="127" t="s">
        <v>264</v>
      </c>
      <c r="G104" s="73">
        <v>0</v>
      </c>
      <c r="H104" s="84">
        <v>50</v>
      </c>
      <c r="I104" s="73" t="s">
        <v>195</v>
      </c>
      <c r="J104" s="256">
        <f>G104*H104</f>
        <v>0</v>
      </c>
    </row>
    <row r="105" spans="1:10" x14ac:dyDescent="0.2">
      <c r="A105" s="251"/>
      <c r="B105" s="252"/>
      <c r="E105" s="86" t="s">
        <v>306</v>
      </c>
      <c r="F105" s="127" t="s">
        <v>264</v>
      </c>
      <c r="G105" s="73">
        <v>0</v>
      </c>
      <c r="H105" s="84">
        <v>1.5</v>
      </c>
      <c r="I105" s="73" t="s">
        <v>212</v>
      </c>
      <c r="J105" s="256">
        <f>G105*H105</f>
        <v>0</v>
      </c>
    </row>
    <row r="106" spans="1:10" x14ac:dyDescent="0.2">
      <c r="A106" s="251"/>
      <c r="B106" s="252"/>
      <c r="D106" s="86"/>
      <c r="E106" s="127"/>
      <c r="H106" s="84"/>
      <c r="J106" s="256"/>
    </row>
    <row r="107" spans="1:10" x14ac:dyDescent="0.2">
      <c r="A107" s="103"/>
      <c r="B107" s="113" t="s">
        <v>297</v>
      </c>
      <c r="C107" s="135"/>
      <c r="D107" s="144"/>
      <c r="E107" s="116"/>
      <c r="F107" s="116"/>
      <c r="G107" s="117"/>
      <c r="H107" s="116"/>
      <c r="I107" s="116"/>
      <c r="J107" s="116"/>
    </row>
    <row r="108" spans="1:10" x14ac:dyDescent="0.2">
      <c r="A108" s="251"/>
      <c r="B108" s="252"/>
      <c r="D108" s="251"/>
      <c r="E108" s="251"/>
      <c r="F108" s="251"/>
      <c r="G108" s="251"/>
      <c r="H108" s="252"/>
      <c r="I108" s="179"/>
      <c r="J108" s="252"/>
    </row>
    <row r="109" spans="1:10" x14ac:dyDescent="0.2">
      <c r="A109" s="251"/>
      <c r="B109" s="252"/>
      <c r="D109" s="251"/>
      <c r="E109" s="251"/>
      <c r="F109" s="251"/>
      <c r="G109" s="251"/>
      <c r="H109" s="252"/>
      <c r="I109" s="183" t="s">
        <v>23</v>
      </c>
      <c r="J109" s="181">
        <f>J111</f>
        <v>0</v>
      </c>
    </row>
    <row r="110" spans="1:10" x14ac:dyDescent="0.2">
      <c r="A110" s="251"/>
      <c r="B110" s="252"/>
      <c r="D110" s="251"/>
      <c r="E110" s="251"/>
      <c r="F110" s="251"/>
      <c r="G110" s="251"/>
      <c r="H110" s="252"/>
      <c r="I110" s="179"/>
      <c r="J110" s="252"/>
    </row>
    <row r="111" spans="1:10" x14ac:dyDescent="0.2">
      <c r="A111" s="251"/>
      <c r="B111" s="253" t="s">
        <v>263</v>
      </c>
      <c r="C111" s="135"/>
      <c r="D111" s="135"/>
      <c r="E111" s="135"/>
      <c r="F111" s="135"/>
      <c r="G111" s="135"/>
      <c r="H111" s="135"/>
      <c r="I111" s="135"/>
      <c r="J111" s="313">
        <f>SUM(J112:J116)</f>
        <v>0</v>
      </c>
    </row>
    <row r="112" spans="1:10" x14ac:dyDescent="0.2">
      <c r="A112" s="251"/>
      <c r="E112" s="86" t="s">
        <v>304</v>
      </c>
      <c r="F112" s="127" t="s">
        <v>264</v>
      </c>
      <c r="G112" s="73">
        <v>0</v>
      </c>
      <c r="H112" s="101">
        <v>35</v>
      </c>
      <c r="I112" s="73" t="s">
        <v>212</v>
      </c>
      <c r="J112" s="256">
        <f>G112*H112</f>
        <v>0</v>
      </c>
    </row>
    <row r="113" spans="1:10" x14ac:dyDescent="0.2">
      <c r="A113" s="251"/>
      <c r="E113" s="255" t="s">
        <v>299</v>
      </c>
      <c r="F113" s="127" t="s">
        <v>264</v>
      </c>
      <c r="G113" s="73">
        <v>0</v>
      </c>
      <c r="H113" s="84">
        <v>32</v>
      </c>
      <c r="I113" s="73" t="s">
        <v>212</v>
      </c>
      <c r="J113" s="256">
        <f>G113*H113</f>
        <v>0</v>
      </c>
    </row>
    <row r="114" spans="1:10" x14ac:dyDescent="0.2">
      <c r="A114" s="251"/>
      <c r="E114" s="86" t="s">
        <v>300</v>
      </c>
      <c r="F114" s="127" t="s">
        <v>264</v>
      </c>
      <c r="G114" s="73">
        <v>0</v>
      </c>
      <c r="H114" s="84">
        <v>50</v>
      </c>
      <c r="I114" s="73" t="s">
        <v>195</v>
      </c>
      <c r="J114" s="256">
        <f>G114*H114</f>
        <v>0</v>
      </c>
    </row>
    <row r="115" spans="1:10" x14ac:dyDescent="0.2">
      <c r="A115" s="251"/>
      <c r="E115" s="86" t="s">
        <v>306</v>
      </c>
      <c r="F115" s="127" t="s">
        <v>264</v>
      </c>
      <c r="G115" s="73">
        <v>0</v>
      </c>
      <c r="H115" s="84">
        <v>1.5</v>
      </c>
      <c r="I115" s="73" t="s">
        <v>212</v>
      </c>
      <c r="J115" s="256">
        <f>G115*H115</f>
        <v>0</v>
      </c>
    </row>
    <row r="116" spans="1:10" x14ac:dyDescent="0.2">
      <c r="A116" s="251"/>
      <c r="B116" s="252"/>
      <c r="D116" s="251"/>
      <c r="E116" s="251"/>
      <c r="F116" s="251"/>
      <c r="G116" s="251"/>
      <c r="H116" s="252"/>
      <c r="I116" s="179"/>
      <c r="J116" s="252"/>
    </row>
    <row r="117" spans="1:10" x14ac:dyDescent="0.2">
      <c r="A117" s="103"/>
      <c r="B117" s="113" t="s">
        <v>99</v>
      </c>
      <c r="C117" s="135"/>
      <c r="D117" s="144"/>
      <c r="E117" s="116"/>
      <c r="F117" s="116"/>
      <c r="G117" s="117"/>
      <c r="H117" s="116"/>
      <c r="I117" s="116"/>
      <c r="J117" s="116"/>
    </row>
    <row r="118" spans="1:10" x14ac:dyDescent="0.2">
      <c r="A118" s="251"/>
      <c r="B118" s="252"/>
      <c r="D118" s="251"/>
      <c r="E118" s="251"/>
      <c r="F118" s="251"/>
      <c r="G118" s="251"/>
      <c r="H118" s="252"/>
      <c r="I118" s="179"/>
      <c r="J118" s="252"/>
    </row>
    <row r="119" spans="1:10" x14ac:dyDescent="0.2">
      <c r="A119" s="251"/>
      <c r="B119" s="252"/>
      <c r="D119" s="251"/>
      <c r="E119" s="251"/>
      <c r="F119" s="251"/>
      <c r="G119" s="251"/>
      <c r="H119" s="252"/>
      <c r="I119" s="183" t="s">
        <v>23</v>
      </c>
      <c r="J119" s="181">
        <f>J121+J135+J148+J161+J174</f>
        <v>0</v>
      </c>
    </row>
    <row r="120" spans="1:10" x14ac:dyDescent="0.2">
      <c r="A120" s="251"/>
      <c r="B120" s="252"/>
      <c r="D120" s="251"/>
      <c r="E120" s="251"/>
      <c r="F120" s="251"/>
      <c r="G120" s="251"/>
      <c r="H120" s="252"/>
      <c r="I120" s="179"/>
      <c r="J120" s="252"/>
    </row>
    <row r="121" spans="1:10" x14ac:dyDescent="0.2">
      <c r="A121" s="251"/>
      <c r="B121" s="253" t="s">
        <v>263</v>
      </c>
      <c r="C121" s="135"/>
      <c r="D121" s="257"/>
      <c r="E121" s="257"/>
      <c r="F121" s="257"/>
      <c r="G121" s="257"/>
      <c r="H121" s="253"/>
      <c r="I121" s="219"/>
      <c r="J121" s="314">
        <f>SUM(J122:J134)</f>
        <v>0</v>
      </c>
    </row>
    <row r="122" spans="1:10" x14ac:dyDescent="0.2">
      <c r="A122" s="251"/>
      <c r="B122" s="252"/>
      <c r="E122" s="86" t="s">
        <v>304</v>
      </c>
      <c r="F122" s="127" t="s">
        <v>264</v>
      </c>
      <c r="G122" s="73">
        <v>0</v>
      </c>
      <c r="H122" s="101">
        <v>12</v>
      </c>
      <c r="I122" s="73" t="s">
        <v>212</v>
      </c>
      <c r="J122" s="256">
        <f t="shared" ref="J122:J132" si="2">G122*H122</f>
        <v>0</v>
      </c>
    </row>
    <row r="123" spans="1:10" x14ac:dyDescent="0.2">
      <c r="A123" s="251"/>
      <c r="B123" s="252"/>
      <c r="E123" s="86" t="s">
        <v>307</v>
      </c>
      <c r="F123" s="127" t="s">
        <v>264</v>
      </c>
      <c r="G123" s="73">
        <v>0</v>
      </c>
      <c r="H123" s="84">
        <v>400</v>
      </c>
      <c r="I123" s="73" t="s">
        <v>195</v>
      </c>
      <c r="J123" s="256">
        <f t="shared" si="2"/>
        <v>0</v>
      </c>
    </row>
    <row r="124" spans="1:10" x14ac:dyDescent="0.2">
      <c r="A124" s="251"/>
      <c r="B124" s="252"/>
      <c r="E124" s="86" t="s">
        <v>308</v>
      </c>
      <c r="F124" s="127" t="s">
        <v>264</v>
      </c>
      <c r="G124" s="73">
        <v>0</v>
      </c>
      <c r="H124" s="101">
        <v>12</v>
      </c>
      <c r="I124" s="73" t="s">
        <v>212</v>
      </c>
      <c r="J124" s="256">
        <f t="shared" si="2"/>
        <v>0</v>
      </c>
    </row>
    <row r="125" spans="1:10" x14ac:dyDescent="0.2">
      <c r="A125" s="251"/>
      <c r="B125" s="252"/>
      <c r="E125" s="86" t="s">
        <v>98</v>
      </c>
      <c r="F125" s="127" t="s">
        <v>264</v>
      </c>
      <c r="G125" s="73">
        <v>0</v>
      </c>
      <c r="H125" s="101">
        <v>20</v>
      </c>
      <c r="I125" s="73" t="s">
        <v>212</v>
      </c>
      <c r="J125" s="256">
        <f>G125*H125</f>
        <v>0</v>
      </c>
    </row>
    <row r="126" spans="1:10" x14ac:dyDescent="0.2">
      <c r="A126" s="251"/>
      <c r="B126" s="252"/>
      <c r="E126" s="86" t="s">
        <v>309</v>
      </c>
      <c r="F126" s="127" t="s">
        <v>264</v>
      </c>
      <c r="G126" s="73">
        <v>0</v>
      </c>
      <c r="H126" s="84">
        <v>15</v>
      </c>
      <c r="I126" s="73" t="s">
        <v>195</v>
      </c>
      <c r="J126" s="256">
        <f t="shared" si="2"/>
        <v>0</v>
      </c>
    </row>
    <row r="127" spans="1:10" x14ac:dyDescent="0.2">
      <c r="A127" s="251"/>
      <c r="B127" s="252"/>
      <c r="E127" s="86" t="s">
        <v>299</v>
      </c>
      <c r="F127" s="127" t="s">
        <v>264</v>
      </c>
      <c r="G127" s="73">
        <v>0</v>
      </c>
      <c r="H127" s="84">
        <v>21</v>
      </c>
      <c r="I127" s="73" t="s">
        <v>212</v>
      </c>
      <c r="J127" s="256">
        <f t="shared" si="2"/>
        <v>0</v>
      </c>
    </row>
    <row r="128" spans="1:10" x14ac:dyDescent="0.2">
      <c r="A128" s="251"/>
      <c r="B128" s="252"/>
      <c r="E128" s="86" t="s">
        <v>649</v>
      </c>
      <c r="F128" s="127" t="s">
        <v>264</v>
      </c>
      <c r="G128" s="73">
        <v>0</v>
      </c>
      <c r="H128" s="84">
        <v>300</v>
      </c>
      <c r="I128" s="73" t="s">
        <v>195</v>
      </c>
      <c r="J128" s="256">
        <f t="shared" ref="J128" si="3">G128*H128</f>
        <v>0</v>
      </c>
    </row>
    <row r="129" spans="1:10" x14ac:dyDescent="0.2">
      <c r="A129" s="251"/>
      <c r="B129" s="252"/>
      <c r="E129" s="86" t="s">
        <v>650</v>
      </c>
      <c r="F129" s="127" t="s">
        <v>264</v>
      </c>
      <c r="G129" s="73">
        <v>0</v>
      </c>
      <c r="H129" s="84">
        <v>1000</v>
      </c>
      <c r="I129" s="73" t="s">
        <v>195</v>
      </c>
      <c r="J129" s="256">
        <f t="shared" si="2"/>
        <v>0</v>
      </c>
    </row>
    <row r="130" spans="1:10" x14ac:dyDescent="0.2">
      <c r="A130" s="251"/>
      <c r="B130" s="252"/>
      <c r="E130" s="86" t="s">
        <v>646</v>
      </c>
      <c r="F130" s="127" t="s">
        <v>264</v>
      </c>
      <c r="G130" s="73">
        <v>0</v>
      </c>
      <c r="H130" s="84">
        <v>85</v>
      </c>
      <c r="I130" s="73" t="s">
        <v>212</v>
      </c>
      <c r="J130" s="256">
        <f t="shared" ref="J130" si="4">G130*H130</f>
        <v>0</v>
      </c>
    </row>
    <row r="131" spans="1:10" x14ac:dyDescent="0.2">
      <c r="A131" s="251"/>
      <c r="B131" s="252"/>
      <c r="E131" s="86" t="s">
        <v>647</v>
      </c>
      <c r="F131" s="127" t="s">
        <v>264</v>
      </c>
      <c r="G131" s="73">
        <v>0</v>
      </c>
      <c r="H131" s="84">
        <v>150</v>
      </c>
      <c r="I131" s="73" t="s">
        <v>195</v>
      </c>
      <c r="J131" s="256">
        <f t="shared" ref="J131" si="5">G131*H131</f>
        <v>0</v>
      </c>
    </row>
    <row r="132" spans="1:10" x14ac:dyDescent="0.2">
      <c r="A132" s="251"/>
      <c r="B132" s="252"/>
      <c r="E132" s="86" t="s">
        <v>310</v>
      </c>
      <c r="F132" s="127" t="s">
        <v>264</v>
      </c>
      <c r="G132" s="73">
        <v>0</v>
      </c>
      <c r="H132" s="84">
        <v>1.5</v>
      </c>
      <c r="I132" s="73" t="s">
        <v>212</v>
      </c>
      <c r="J132" s="256">
        <f t="shared" si="2"/>
        <v>0</v>
      </c>
    </row>
    <row r="133" spans="1:10" x14ac:dyDescent="0.2">
      <c r="A133" s="251"/>
      <c r="B133" s="252"/>
      <c r="E133" s="86" t="s">
        <v>300</v>
      </c>
      <c r="F133" s="127" t="s">
        <v>264</v>
      </c>
      <c r="G133" s="73">
        <v>0</v>
      </c>
      <c r="H133" s="84">
        <v>100</v>
      </c>
      <c r="I133" s="73" t="s">
        <v>195</v>
      </c>
      <c r="J133" s="256">
        <f t="shared" ref="J133" si="6">G133*H133</f>
        <v>0</v>
      </c>
    </row>
    <row r="134" spans="1:10" x14ac:dyDescent="0.2">
      <c r="A134" s="251"/>
      <c r="B134" s="252"/>
    </row>
    <row r="135" spans="1:10" x14ac:dyDescent="0.2">
      <c r="A135" s="251"/>
      <c r="B135" s="253" t="s">
        <v>263</v>
      </c>
      <c r="C135" s="135"/>
      <c r="D135" s="135"/>
      <c r="E135" s="135"/>
      <c r="F135" s="135"/>
      <c r="G135" s="135"/>
      <c r="H135" s="135"/>
      <c r="I135" s="135"/>
      <c r="J135" s="314">
        <f>SUM(J136:J147)</f>
        <v>0</v>
      </c>
    </row>
    <row r="136" spans="1:10" x14ac:dyDescent="0.2">
      <c r="A136" s="251"/>
      <c r="B136" s="252"/>
      <c r="E136" s="86" t="s">
        <v>304</v>
      </c>
      <c r="F136" s="127" t="s">
        <v>264</v>
      </c>
      <c r="G136" s="73">
        <v>0</v>
      </c>
      <c r="H136" s="101">
        <v>8</v>
      </c>
      <c r="I136" s="73" t="s">
        <v>212</v>
      </c>
      <c r="J136" s="256">
        <f t="shared" ref="J136:J138" si="7">G136*H136</f>
        <v>0</v>
      </c>
    </row>
    <row r="137" spans="1:10" x14ac:dyDescent="0.2">
      <c r="A137" s="251"/>
      <c r="B137" s="252"/>
      <c r="E137" s="86" t="s">
        <v>307</v>
      </c>
      <c r="F137" s="127" t="s">
        <v>264</v>
      </c>
      <c r="G137" s="73">
        <v>0</v>
      </c>
      <c r="H137" s="84">
        <v>400</v>
      </c>
      <c r="I137" s="73" t="s">
        <v>195</v>
      </c>
      <c r="J137" s="256">
        <f t="shared" si="7"/>
        <v>0</v>
      </c>
    </row>
    <row r="138" spans="1:10" x14ac:dyDescent="0.2">
      <c r="A138" s="251"/>
      <c r="B138" s="252"/>
      <c r="E138" s="86" t="s">
        <v>308</v>
      </c>
      <c r="F138" s="127" t="s">
        <v>264</v>
      </c>
      <c r="G138" s="73">
        <v>0</v>
      </c>
      <c r="H138" s="101">
        <v>8</v>
      </c>
      <c r="I138" s="73" t="s">
        <v>212</v>
      </c>
      <c r="J138" s="256">
        <f t="shared" si="7"/>
        <v>0</v>
      </c>
    </row>
    <row r="139" spans="1:10" x14ac:dyDescent="0.2">
      <c r="A139" s="251"/>
      <c r="B139" s="252"/>
      <c r="E139" s="86" t="s">
        <v>98</v>
      </c>
      <c r="F139" s="127" t="s">
        <v>264</v>
      </c>
      <c r="G139" s="73">
        <v>0</v>
      </c>
      <c r="H139" s="101">
        <v>15</v>
      </c>
      <c r="I139" s="73" t="s">
        <v>212</v>
      </c>
      <c r="J139" s="256">
        <f>G139*H139</f>
        <v>0</v>
      </c>
    </row>
    <row r="140" spans="1:10" x14ac:dyDescent="0.2">
      <c r="A140" s="251"/>
      <c r="B140" s="252"/>
      <c r="E140" s="86" t="s">
        <v>309</v>
      </c>
      <c r="F140" s="127" t="s">
        <v>264</v>
      </c>
      <c r="G140" s="73">
        <v>0</v>
      </c>
      <c r="H140" s="84">
        <v>15</v>
      </c>
      <c r="I140" s="73" t="s">
        <v>195</v>
      </c>
      <c r="J140" s="256">
        <f t="shared" ref="J140:J146" si="8">G140*H140</f>
        <v>0</v>
      </c>
    </row>
    <row r="141" spans="1:10" x14ac:dyDescent="0.2">
      <c r="A141" s="251"/>
      <c r="B141" s="252"/>
      <c r="E141" s="86" t="s">
        <v>299</v>
      </c>
      <c r="F141" s="127" t="s">
        <v>264</v>
      </c>
      <c r="G141" s="73">
        <v>0</v>
      </c>
      <c r="H141" s="84">
        <v>21</v>
      </c>
      <c r="I141" s="73" t="s">
        <v>212</v>
      </c>
      <c r="J141" s="256">
        <f t="shared" si="8"/>
        <v>0</v>
      </c>
    </row>
    <row r="142" spans="1:10" x14ac:dyDescent="0.2">
      <c r="A142" s="251"/>
      <c r="B142" s="252"/>
      <c r="E142" s="86" t="s">
        <v>648</v>
      </c>
      <c r="F142" s="127" t="s">
        <v>264</v>
      </c>
      <c r="G142" s="73">
        <v>0</v>
      </c>
      <c r="H142" s="84">
        <v>1000</v>
      </c>
      <c r="I142" s="73" t="s">
        <v>195</v>
      </c>
      <c r="J142" s="256">
        <f t="shared" si="8"/>
        <v>0</v>
      </c>
    </row>
    <row r="143" spans="1:10" x14ac:dyDescent="0.2">
      <c r="A143" s="251"/>
      <c r="B143" s="252"/>
      <c r="E143" s="86" t="s">
        <v>646</v>
      </c>
      <c r="F143" s="127" t="s">
        <v>264</v>
      </c>
      <c r="G143" s="73">
        <v>0</v>
      </c>
      <c r="H143" s="84">
        <v>85</v>
      </c>
      <c r="I143" s="73" t="s">
        <v>212</v>
      </c>
      <c r="J143" s="256">
        <f t="shared" si="8"/>
        <v>0</v>
      </c>
    </row>
    <row r="144" spans="1:10" x14ac:dyDescent="0.2">
      <c r="A144" s="251"/>
      <c r="B144" s="252"/>
      <c r="D144" s="86"/>
      <c r="E144" s="86" t="s">
        <v>647</v>
      </c>
      <c r="F144" s="127" t="s">
        <v>264</v>
      </c>
      <c r="G144" s="73">
        <v>0</v>
      </c>
      <c r="H144" s="84">
        <v>150</v>
      </c>
      <c r="I144" s="73" t="s">
        <v>195</v>
      </c>
      <c r="J144" s="256">
        <f t="shared" si="8"/>
        <v>0</v>
      </c>
    </row>
    <row r="145" spans="1:10" x14ac:dyDescent="0.2">
      <c r="A145" s="251"/>
      <c r="B145" s="252"/>
      <c r="D145" s="86"/>
      <c r="E145" s="86" t="s">
        <v>310</v>
      </c>
      <c r="F145" s="127" t="s">
        <v>264</v>
      </c>
      <c r="G145" s="73">
        <v>0</v>
      </c>
      <c r="H145" s="84">
        <v>1.5</v>
      </c>
      <c r="I145" s="73" t="s">
        <v>212</v>
      </c>
      <c r="J145" s="256">
        <f t="shared" si="8"/>
        <v>0</v>
      </c>
    </row>
    <row r="146" spans="1:10" x14ac:dyDescent="0.2">
      <c r="A146" s="251"/>
      <c r="B146" s="252"/>
      <c r="D146" s="86"/>
      <c r="E146" s="86" t="s">
        <v>300</v>
      </c>
      <c r="F146" s="127" t="s">
        <v>264</v>
      </c>
      <c r="G146" s="73">
        <v>0</v>
      </c>
      <c r="H146" s="84">
        <v>100</v>
      </c>
      <c r="I146" s="73" t="s">
        <v>195</v>
      </c>
      <c r="J146" s="256">
        <f t="shared" si="8"/>
        <v>0</v>
      </c>
    </row>
    <row r="147" spans="1:10" x14ac:dyDescent="0.2">
      <c r="A147" s="251"/>
      <c r="B147" s="252"/>
      <c r="D147" s="86"/>
      <c r="F147" s="127"/>
      <c r="I147" s="84"/>
    </row>
    <row r="148" spans="1:10" x14ac:dyDescent="0.2">
      <c r="A148" s="251"/>
      <c r="B148" s="253" t="s">
        <v>263</v>
      </c>
      <c r="C148" s="135"/>
      <c r="D148" s="218"/>
      <c r="E148" s="135"/>
      <c r="F148" s="135"/>
      <c r="G148" s="135"/>
      <c r="H148" s="135"/>
      <c r="I148" s="205"/>
      <c r="J148" s="314">
        <f>SUM(J149:J160)</f>
        <v>0</v>
      </c>
    </row>
    <row r="149" spans="1:10" x14ac:dyDescent="0.2">
      <c r="A149" s="251"/>
      <c r="B149" s="252"/>
      <c r="E149" s="86" t="s">
        <v>304</v>
      </c>
      <c r="F149" s="127" t="s">
        <v>264</v>
      </c>
      <c r="G149" s="73">
        <v>0</v>
      </c>
      <c r="H149" s="101">
        <v>8</v>
      </c>
      <c r="I149" s="73" t="s">
        <v>212</v>
      </c>
      <c r="J149" s="256">
        <f t="shared" ref="J149:J151" si="9">G149*H149</f>
        <v>0</v>
      </c>
    </row>
    <row r="150" spans="1:10" x14ac:dyDescent="0.2">
      <c r="A150" s="251"/>
      <c r="B150" s="252"/>
      <c r="E150" s="86" t="s">
        <v>307</v>
      </c>
      <c r="F150" s="127" t="s">
        <v>264</v>
      </c>
      <c r="G150" s="73">
        <v>0</v>
      </c>
      <c r="H150" s="84">
        <v>400</v>
      </c>
      <c r="I150" s="73" t="s">
        <v>195</v>
      </c>
      <c r="J150" s="256">
        <f t="shared" si="9"/>
        <v>0</v>
      </c>
    </row>
    <row r="151" spans="1:10" x14ac:dyDescent="0.2">
      <c r="A151" s="251"/>
      <c r="B151" s="252"/>
      <c r="E151" s="86" t="s">
        <v>308</v>
      </c>
      <c r="F151" s="127" t="s">
        <v>264</v>
      </c>
      <c r="G151" s="73">
        <v>0</v>
      </c>
      <c r="H151" s="101">
        <v>8</v>
      </c>
      <c r="I151" s="73" t="s">
        <v>212</v>
      </c>
      <c r="J151" s="256">
        <f t="shared" si="9"/>
        <v>0</v>
      </c>
    </row>
    <row r="152" spans="1:10" x14ac:dyDescent="0.2">
      <c r="A152" s="251"/>
      <c r="B152" s="252"/>
      <c r="E152" s="86" t="s">
        <v>98</v>
      </c>
      <c r="F152" s="127" t="s">
        <v>264</v>
      </c>
      <c r="G152" s="73">
        <v>0</v>
      </c>
      <c r="H152" s="101">
        <v>15</v>
      </c>
      <c r="I152" s="73" t="s">
        <v>212</v>
      </c>
      <c r="J152" s="256">
        <f>G152*H152</f>
        <v>0</v>
      </c>
    </row>
    <row r="153" spans="1:10" x14ac:dyDescent="0.2">
      <c r="A153" s="251"/>
      <c r="B153" s="252"/>
      <c r="E153" s="86" t="s">
        <v>309</v>
      </c>
      <c r="F153" s="127" t="s">
        <v>264</v>
      </c>
      <c r="G153" s="73">
        <v>0</v>
      </c>
      <c r="H153" s="84">
        <v>15</v>
      </c>
      <c r="I153" s="73" t="s">
        <v>195</v>
      </c>
      <c r="J153" s="256">
        <f t="shared" ref="J153:J159" si="10">G153*H153</f>
        <v>0</v>
      </c>
    </row>
    <row r="154" spans="1:10" x14ac:dyDescent="0.2">
      <c r="A154" s="251"/>
      <c r="B154" s="252"/>
      <c r="E154" s="86" t="s">
        <v>299</v>
      </c>
      <c r="F154" s="127" t="s">
        <v>264</v>
      </c>
      <c r="G154" s="73">
        <v>0</v>
      </c>
      <c r="H154" s="84">
        <v>21</v>
      </c>
      <c r="I154" s="73" t="s">
        <v>212</v>
      </c>
      <c r="J154" s="256">
        <f t="shared" si="10"/>
        <v>0</v>
      </c>
    </row>
    <row r="155" spans="1:10" x14ac:dyDescent="0.2">
      <c r="A155" s="251"/>
      <c r="B155" s="252"/>
      <c r="E155" s="86" t="s">
        <v>648</v>
      </c>
      <c r="F155" s="127" t="s">
        <v>264</v>
      </c>
      <c r="G155" s="73">
        <v>0</v>
      </c>
      <c r="H155" s="84">
        <v>1000</v>
      </c>
      <c r="I155" s="73" t="s">
        <v>195</v>
      </c>
      <c r="J155" s="256">
        <f t="shared" si="10"/>
        <v>0</v>
      </c>
    </row>
    <row r="156" spans="1:10" x14ac:dyDescent="0.2">
      <c r="A156" s="251"/>
      <c r="B156" s="252"/>
      <c r="E156" s="86" t="s">
        <v>646</v>
      </c>
      <c r="F156" s="127" t="s">
        <v>264</v>
      </c>
      <c r="G156" s="73">
        <v>0</v>
      </c>
      <c r="H156" s="84">
        <v>85</v>
      </c>
      <c r="I156" s="73" t="s">
        <v>212</v>
      </c>
      <c r="J156" s="256">
        <f t="shared" si="10"/>
        <v>0</v>
      </c>
    </row>
    <row r="157" spans="1:10" x14ac:dyDescent="0.2">
      <c r="A157" s="251"/>
      <c r="B157" s="252"/>
      <c r="D157" s="86"/>
      <c r="E157" s="86" t="s">
        <v>647</v>
      </c>
      <c r="F157" s="127" t="s">
        <v>264</v>
      </c>
      <c r="G157" s="73">
        <v>0</v>
      </c>
      <c r="H157" s="84">
        <v>150</v>
      </c>
      <c r="I157" s="73" t="s">
        <v>195</v>
      </c>
      <c r="J157" s="256">
        <f t="shared" si="10"/>
        <v>0</v>
      </c>
    </row>
    <row r="158" spans="1:10" x14ac:dyDescent="0.2">
      <c r="A158" s="251"/>
      <c r="B158" s="252"/>
      <c r="D158" s="86"/>
      <c r="E158" s="86" t="s">
        <v>310</v>
      </c>
      <c r="F158" s="127" t="s">
        <v>264</v>
      </c>
      <c r="G158" s="73">
        <v>0</v>
      </c>
      <c r="H158" s="84">
        <v>1.5</v>
      </c>
      <c r="I158" s="73" t="s">
        <v>212</v>
      </c>
      <c r="J158" s="256">
        <f t="shared" si="10"/>
        <v>0</v>
      </c>
    </row>
    <row r="159" spans="1:10" x14ac:dyDescent="0.2">
      <c r="A159" s="251"/>
      <c r="B159" s="252"/>
      <c r="D159" s="86"/>
      <c r="E159" s="86" t="s">
        <v>300</v>
      </c>
      <c r="F159" s="127" t="s">
        <v>264</v>
      </c>
      <c r="G159" s="73">
        <v>0</v>
      </c>
      <c r="H159" s="84">
        <v>100</v>
      </c>
      <c r="I159" s="73" t="s">
        <v>195</v>
      </c>
      <c r="J159" s="256">
        <f t="shared" si="10"/>
        <v>0</v>
      </c>
    </row>
    <row r="160" spans="1:10" x14ac:dyDescent="0.2">
      <c r="A160" s="251"/>
      <c r="B160" s="252"/>
      <c r="D160" s="86"/>
      <c r="F160" s="127"/>
      <c r="I160" s="84"/>
    </row>
    <row r="161" spans="1:10" x14ac:dyDescent="0.2">
      <c r="A161" s="251"/>
      <c r="B161" s="253" t="s">
        <v>263</v>
      </c>
      <c r="C161" s="135"/>
      <c r="D161" s="218"/>
      <c r="E161" s="135"/>
      <c r="F161" s="135"/>
      <c r="G161" s="135"/>
      <c r="H161" s="135"/>
      <c r="I161" s="205"/>
      <c r="J161" s="314">
        <f>SUM(J162:J173)</f>
        <v>0</v>
      </c>
    </row>
    <row r="162" spans="1:10" x14ac:dyDescent="0.2">
      <c r="A162" s="251"/>
      <c r="B162" s="252"/>
      <c r="E162" s="86" t="s">
        <v>304</v>
      </c>
      <c r="F162" s="127" t="s">
        <v>264</v>
      </c>
      <c r="G162" s="73">
        <v>0</v>
      </c>
      <c r="H162" s="101">
        <v>8</v>
      </c>
      <c r="I162" s="73" t="s">
        <v>212</v>
      </c>
      <c r="J162" s="256">
        <f t="shared" ref="J162:J164" si="11">G162*H162</f>
        <v>0</v>
      </c>
    </row>
    <row r="163" spans="1:10" x14ac:dyDescent="0.2">
      <c r="A163" s="251"/>
      <c r="B163" s="252"/>
      <c r="E163" s="86" t="s">
        <v>307</v>
      </c>
      <c r="F163" s="127" t="s">
        <v>264</v>
      </c>
      <c r="G163" s="73">
        <v>0</v>
      </c>
      <c r="H163" s="84">
        <v>400</v>
      </c>
      <c r="I163" s="73" t="s">
        <v>195</v>
      </c>
      <c r="J163" s="256">
        <f t="shared" si="11"/>
        <v>0</v>
      </c>
    </row>
    <row r="164" spans="1:10" x14ac:dyDescent="0.2">
      <c r="A164" s="251"/>
      <c r="B164" s="252"/>
      <c r="E164" s="86" t="s">
        <v>308</v>
      </c>
      <c r="F164" s="127" t="s">
        <v>264</v>
      </c>
      <c r="G164" s="73">
        <v>0</v>
      </c>
      <c r="H164" s="101">
        <v>8</v>
      </c>
      <c r="I164" s="73" t="s">
        <v>212</v>
      </c>
      <c r="J164" s="256">
        <f t="shared" si="11"/>
        <v>0</v>
      </c>
    </row>
    <row r="165" spans="1:10" x14ac:dyDescent="0.2">
      <c r="A165" s="251"/>
      <c r="B165" s="252"/>
      <c r="E165" s="86" t="s">
        <v>98</v>
      </c>
      <c r="F165" s="127" t="s">
        <v>264</v>
      </c>
      <c r="G165" s="73">
        <v>0</v>
      </c>
      <c r="H165" s="101">
        <v>15</v>
      </c>
      <c r="I165" s="73" t="s">
        <v>212</v>
      </c>
      <c r="J165" s="256">
        <f>G165*H165</f>
        <v>0</v>
      </c>
    </row>
    <row r="166" spans="1:10" x14ac:dyDescent="0.2">
      <c r="A166" s="251"/>
      <c r="B166" s="252"/>
      <c r="E166" s="86" t="s">
        <v>309</v>
      </c>
      <c r="F166" s="127" t="s">
        <v>264</v>
      </c>
      <c r="G166" s="73">
        <v>0</v>
      </c>
      <c r="H166" s="84">
        <v>15</v>
      </c>
      <c r="I166" s="73" t="s">
        <v>195</v>
      </c>
      <c r="J166" s="256">
        <f t="shared" ref="J166:J172" si="12">G166*H166</f>
        <v>0</v>
      </c>
    </row>
    <row r="167" spans="1:10" x14ac:dyDescent="0.2">
      <c r="A167" s="251"/>
      <c r="B167" s="252"/>
      <c r="E167" s="86" t="s">
        <v>299</v>
      </c>
      <c r="F167" s="127" t="s">
        <v>264</v>
      </c>
      <c r="G167" s="73">
        <v>0</v>
      </c>
      <c r="H167" s="84">
        <v>21</v>
      </c>
      <c r="I167" s="73" t="s">
        <v>212</v>
      </c>
      <c r="J167" s="256">
        <f t="shared" si="12"/>
        <v>0</v>
      </c>
    </row>
    <row r="168" spans="1:10" x14ac:dyDescent="0.2">
      <c r="A168" s="251"/>
      <c r="B168" s="252"/>
      <c r="E168" s="86" t="s">
        <v>648</v>
      </c>
      <c r="F168" s="127" t="s">
        <v>264</v>
      </c>
      <c r="G168" s="73">
        <v>0</v>
      </c>
      <c r="H168" s="84">
        <v>1000</v>
      </c>
      <c r="I168" s="73" t="s">
        <v>195</v>
      </c>
      <c r="J168" s="256">
        <f t="shared" si="12"/>
        <v>0</v>
      </c>
    </row>
    <row r="169" spans="1:10" x14ac:dyDescent="0.2">
      <c r="A169" s="251"/>
      <c r="B169" s="252"/>
      <c r="E169" s="86" t="s">
        <v>646</v>
      </c>
      <c r="F169" s="127" t="s">
        <v>264</v>
      </c>
      <c r="G169" s="73">
        <v>0</v>
      </c>
      <c r="H169" s="84">
        <v>85</v>
      </c>
      <c r="I169" s="73" t="s">
        <v>212</v>
      </c>
      <c r="J169" s="256">
        <f t="shared" si="12"/>
        <v>0</v>
      </c>
    </row>
    <row r="170" spans="1:10" x14ac:dyDescent="0.2">
      <c r="A170" s="251"/>
      <c r="B170" s="252"/>
      <c r="D170" s="86"/>
      <c r="E170" s="86" t="s">
        <v>647</v>
      </c>
      <c r="F170" s="127" t="s">
        <v>264</v>
      </c>
      <c r="G170" s="73">
        <v>0</v>
      </c>
      <c r="H170" s="84">
        <v>150</v>
      </c>
      <c r="I170" s="73" t="s">
        <v>195</v>
      </c>
      <c r="J170" s="256">
        <f t="shared" si="12"/>
        <v>0</v>
      </c>
    </row>
    <row r="171" spans="1:10" x14ac:dyDescent="0.2">
      <c r="A171" s="251"/>
      <c r="B171" s="252"/>
      <c r="D171" s="86"/>
      <c r="E171" s="86" t="s">
        <v>310</v>
      </c>
      <c r="F171" s="127" t="s">
        <v>264</v>
      </c>
      <c r="G171" s="73">
        <v>0</v>
      </c>
      <c r="H171" s="84">
        <v>1.5</v>
      </c>
      <c r="I171" s="73" t="s">
        <v>212</v>
      </c>
      <c r="J171" s="256">
        <f t="shared" si="12"/>
        <v>0</v>
      </c>
    </row>
    <row r="172" spans="1:10" x14ac:dyDescent="0.2">
      <c r="A172" s="251"/>
      <c r="B172" s="252"/>
      <c r="D172" s="86"/>
      <c r="E172" s="86" t="s">
        <v>300</v>
      </c>
      <c r="F172" s="127" t="s">
        <v>264</v>
      </c>
      <c r="G172" s="73">
        <v>0</v>
      </c>
      <c r="H172" s="84">
        <v>100</v>
      </c>
      <c r="I172" s="73" t="s">
        <v>195</v>
      </c>
      <c r="J172" s="256">
        <f t="shared" si="12"/>
        <v>0</v>
      </c>
    </row>
    <row r="173" spans="1:10" x14ac:dyDescent="0.2">
      <c r="A173" s="251"/>
      <c r="B173" s="252"/>
      <c r="D173" s="86"/>
      <c r="F173" s="127"/>
      <c r="I173" s="84"/>
    </row>
    <row r="174" spans="1:10" x14ac:dyDescent="0.2">
      <c r="A174" s="251"/>
      <c r="B174" s="253" t="s">
        <v>263</v>
      </c>
      <c r="C174" s="135"/>
      <c r="D174" s="218"/>
      <c r="E174" s="135"/>
      <c r="F174" s="135"/>
      <c r="G174" s="135"/>
      <c r="H174" s="135"/>
      <c r="I174" s="205"/>
      <c r="J174" s="314">
        <f>SUM(J175:J186)</f>
        <v>0</v>
      </c>
    </row>
    <row r="175" spans="1:10" x14ac:dyDescent="0.2">
      <c r="A175" s="251"/>
      <c r="B175" s="252"/>
      <c r="E175" s="86" t="s">
        <v>304</v>
      </c>
      <c r="F175" s="127" t="s">
        <v>264</v>
      </c>
      <c r="G175" s="73">
        <v>0</v>
      </c>
      <c r="H175" s="101">
        <v>8</v>
      </c>
      <c r="I175" s="73" t="s">
        <v>212</v>
      </c>
      <c r="J175" s="256">
        <f t="shared" ref="J175:J177" si="13">G175*H175</f>
        <v>0</v>
      </c>
    </row>
    <row r="176" spans="1:10" x14ac:dyDescent="0.2">
      <c r="A176" s="251"/>
      <c r="B176" s="252"/>
      <c r="E176" s="86" t="s">
        <v>307</v>
      </c>
      <c r="F176" s="127" t="s">
        <v>264</v>
      </c>
      <c r="G176" s="73">
        <v>0</v>
      </c>
      <c r="H176" s="84">
        <v>400</v>
      </c>
      <c r="I176" s="73" t="s">
        <v>195</v>
      </c>
      <c r="J176" s="256">
        <f t="shared" si="13"/>
        <v>0</v>
      </c>
    </row>
    <row r="177" spans="1:10" x14ac:dyDescent="0.2">
      <c r="A177" s="251"/>
      <c r="B177" s="252"/>
      <c r="E177" s="86" t="s">
        <v>308</v>
      </c>
      <c r="F177" s="127" t="s">
        <v>264</v>
      </c>
      <c r="G177" s="73">
        <v>0</v>
      </c>
      <c r="H177" s="101">
        <v>8</v>
      </c>
      <c r="I177" s="73" t="s">
        <v>212</v>
      </c>
      <c r="J177" s="256">
        <f t="shared" si="13"/>
        <v>0</v>
      </c>
    </row>
    <row r="178" spans="1:10" x14ac:dyDescent="0.2">
      <c r="A178" s="251"/>
      <c r="B178" s="252"/>
      <c r="E178" s="86" t="s">
        <v>98</v>
      </c>
      <c r="F178" s="127" t="s">
        <v>264</v>
      </c>
      <c r="G178" s="73">
        <v>0</v>
      </c>
      <c r="H178" s="101">
        <v>15</v>
      </c>
      <c r="I178" s="73" t="s">
        <v>212</v>
      </c>
      <c r="J178" s="256">
        <f>G178*H178</f>
        <v>0</v>
      </c>
    </row>
    <row r="179" spans="1:10" x14ac:dyDescent="0.2">
      <c r="A179" s="251"/>
      <c r="B179" s="252"/>
      <c r="E179" s="86" t="s">
        <v>309</v>
      </c>
      <c r="F179" s="127" t="s">
        <v>264</v>
      </c>
      <c r="G179" s="73">
        <v>0</v>
      </c>
      <c r="H179" s="84">
        <v>15</v>
      </c>
      <c r="I179" s="73" t="s">
        <v>195</v>
      </c>
      <c r="J179" s="256">
        <f t="shared" ref="J179:J185" si="14">G179*H179</f>
        <v>0</v>
      </c>
    </row>
    <row r="180" spans="1:10" x14ac:dyDescent="0.2">
      <c r="A180" s="251"/>
      <c r="B180" s="252"/>
      <c r="E180" s="86" t="s">
        <v>299</v>
      </c>
      <c r="F180" s="127" t="s">
        <v>264</v>
      </c>
      <c r="G180" s="73">
        <v>0</v>
      </c>
      <c r="H180" s="84">
        <v>21</v>
      </c>
      <c r="I180" s="73" t="s">
        <v>212</v>
      </c>
      <c r="J180" s="256">
        <f t="shared" si="14"/>
        <v>0</v>
      </c>
    </row>
    <row r="181" spans="1:10" x14ac:dyDescent="0.2">
      <c r="A181" s="251"/>
      <c r="B181" s="252"/>
      <c r="E181" s="86" t="s">
        <v>648</v>
      </c>
      <c r="F181" s="127" t="s">
        <v>264</v>
      </c>
      <c r="G181" s="73">
        <v>0</v>
      </c>
      <c r="H181" s="84">
        <v>1000</v>
      </c>
      <c r="I181" s="73" t="s">
        <v>195</v>
      </c>
      <c r="J181" s="256">
        <f t="shared" si="14"/>
        <v>0</v>
      </c>
    </row>
    <row r="182" spans="1:10" x14ac:dyDescent="0.2">
      <c r="A182" s="251"/>
      <c r="B182" s="252"/>
      <c r="E182" s="86" t="s">
        <v>646</v>
      </c>
      <c r="F182" s="127" t="s">
        <v>264</v>
      </c>
      <c r="G182" s="73">
        <v>0</v>
      </c>
      <c r="H182" s="84">
        <v>85</v>
      </c>
      <c r="I182" s="73" t="s">
        <v>212</v>
      </c>
      <c r="J182" s="256">
        <f t="shared" si="14"/>
        <v>0</v>
      </c>
    </row>
    <row r="183" spans="1:10" x14ac:dyDescent="0.2">
      <c r="A183" s="251"/>
      <c r="B183" s="252"/>
      <c r="D183" s="86"/>
      <c r="E183" s="86" t="s">
        <v>647</v>
      </c>
      <c r="F183" s="127" t="s">
        <v>264</v>
      </c>
      <c r="G183" s="73">
        <v>0</v>
      </c>
      <c r="H183" s="84">
        <v>150</v>
      </c>
      <c r="I183" s="73" t="s">
        <v>195</v>
      </c>
      <c r="J183" s="256">
        <f t="shared" si="14"/>
        <v>0</v>
      </c>
    </row>
    <row r="184" spans="1:10" x14ac:dyDescent="0.2">
      <c r="A184" s="251"/>
      <c r="B184" s="252"/>
      <c r="D184" s="86"/>
      <c r="E184" s="86" t="s">
        <v>310</v>
      </c>
      <c r="F184" s="127" t="s">
        <v>264</v>
      </c>
      <c r="G184" s="73">
        <v>0</v>
      </c>
      <c r="H184" s="84">
        <v>1.5</v>
      </c>
      <c r="I184" s="73" t="s">
        <v>212</v>
      </c>
      <c r="J184" s="256">
        <f t="shared" si="14"/>
        <v>0</v>
      </c>
    </row>
    <row r="185" spans="1:10" x14ac:dyDescent="0.2">
      <c r="A185" s="251"/>
      <c r="B185" s="252"/>
      <c r="D185" s="86"/>
      <c r="E185" s="86" t="s">
        <v>300</v>
      </c>
      <c r="F185" s="127" t="s">
        <v>264</v>
      </c>
      <c r="G185" s="73">
        <v>0</v>
      </c>
      <c r="H185" s="84">
        <v>100</v>
      </c>
      <c r="I185" s="73" t="s">
        <v>195</v>
      </c>
      <c r="J185" s="256">
        <f t="shared" si="14"/>
        <v>0</v>
      </c>
    </row>
    <row r="186" spans="1:10" x14ac:dyDescent="0.2">
      <c r="A186" s="251"/>
      <c r="B186" s="252"/>
      <c r="D186" s="86"/>
      <c r="F186" s="127"/>
      <c r="I186" s="84"/>
    </row>
    <row r="187" spans="1:10" x14ac:dyDescent="0.2">
      <c r="A187" s="119">
        <v>9.64</v>
      </c>
      <c r="B187" s="113" t="s">
        <v>662</v>
      </c>
      <c r="C187" s="135"/>
      <c r="D187" s="144"/>
      <c r="E187" s="116"/>
      <c r="F187" s="116"/>
      <c r="G187" s="117"/>
      <c r="H187" s="116"/>
      <c r="I187" s="116"/>
      <c r="J187" s="116"/>
    </row>
    <row r="188" spans="1:10" x14ac:dyDescent="0.2">
      <c r="A188" s="251"/>
      <c r="B188" s="252"/>
      <c r="D188" s="251"/>
      <c r="E188" s="251"/>
      <c r="F188" s="251"/>
      <c r="G188" s="251"/>
      <c r="H188" s="252"/>
      <c r="I188" s="179"/>
      <c r="J188" s="252"/>
    </row>
    <row r="189" spans="1:10" x14ac:dyDescent="0.2">
      <c r="A189" s="251"/>
      <c r="B189" s="184" t="s">
        <v>661</v>
      </c>
      <c r="D189" s="251"/>
      <c r="E189" s="251"/>
      <c r="F189" s="252"/>
      <c r="G189" s="252"/>
      <c r="H189" s="185" t="s">
        <v>23</v>
      </c>
      <c r="I189" s="181">
        <f>SUM(I199:I206)</f>
        <v>0</v>
      </c>
      <c r="J189" s="252"/>
    </row>
    <row r="190" spans="1:10" x14ac:dyDescent="0.2">
      <c r="A190" s="251"/>
      <c r="B190" s="255" t="s">
        <v>262</v>
      </c>
      <c r="C190" s="251">
        <v>0</v>
      </c>
      <c r="D190" s="258" t="s">
        <v>212</v>
      </c>
      <c r="F190" s="252"/>
      <c r="G190" s="252"/>
      <c r="H190" s="252"/>
      <c r="I190" s="252"/>
      <c r="J190" s="252"/>
    </row>
    <row r="191" spans="1:10" x14ac:dyDescent="0.2">
      <c r="A191" s="251"/>
      <c r="B191" s="255" t="s">
        <v>266</v>
      </c>
      <c r="C191" s="251">
        <v>0</v>
      </c>
      <c r="D191" s="258" t="s">
        <v>212</v>
      </c>
      <c r="F191" s="252"/>
      <c r="G191" s="252"/>
      <c r="H191" s="252"/>
      <c r="I191" s="252"/>
      <c r="J191" s="252"/>
    </row>
    <row r="192" spans="1:10" x14ac:dyDescent="0.2">
      <c r="A192" s="251"/>
      <c r="B192" s="259" t="s">
        <v>267</v>
      </c>
      <c r="C192" s="260">
        <v>0</v>
      </c>
      <c r="D192" s="261" t="s">
        <v>212</v>
      </c>
      <c r="F192" s="252"/>
      <c r="G192" s="252"/>
      <c r="H192" s="252"/>
      <c r="I192" s="252"/>
      <c r="J192" s="252"/>
    </row>
    <row r="193" spans="1:10" x14ac:dyDescent="0.2">
      <c r="A193" s="251"/>
      <c r="B193" s="255" t="s">
        <v>651</v>
      </c>
      <c r="C193" s="251">
        <f>SUM(C190:C192)</f>
        <v>0</v>
      </c>
      <c r="D193" s="258" t="s">
        <v>212</v>
      </c>
      <c r="F193" s="252"/>
      <c r="G193" s="252"/>
      <c r="H193" s="252" t="s">
        <v>173</v>
      </c>
      <c r="I193" s="252"/>
      <c r="J193" s="252"/>
    </row>
    <row r="194" spans="1:10" x14ac:dyDescent="0.2">
      <c r="A194" s="251"/>
      <c r="B194" s="255" t="s">
        <v>654</v>
      </c>
      <c r="C194" s="315">
        <f>SUM(C193*0.07)</f>
        <v>0</v>
      </c>
      <c r="D194" s="258" t="s">
        <v>212</v>
      </c>
      <c r="F194" s="252"/>
      <c r="G194" s="252"/>
      <c r="H194" s="252"/>
      <c r="I194" s="252"/>
      <c r="J194" s="252"/>
    </row>
    <row r="195" spans="1:10" x14ac:dyDescent="0.2">
      <c r="A195" s="251"/>
      <c r="B195" s="259" t="s">
        <v>655</v>
      </c>
      <c r="C195" s="262">
        <v>0</v>
      </c>
      <c r="D195" s="261" t="s">
        <v>212</v>
      </c>
      <c r="F195" s="252"/>
      <c r="G195" s="252"/>
      <c r="H195" s="252"/>
      <c r="I195" s="252"/>
      <c r="J195" s="252"/>
    </row>
    <row r="196" spans="1:10" x14ac:dyDescent="0.2">
      <c r="A196" s="251"/>
      <c r="B196" s="180" t="s">
        <v>653</v>
      </c>
      <c r="C196" s="316">
        <f>SUM(C193:C195)</f>
        <v>0</v>
      </c>
      <c r="D196" s="317" t="s">
        <v>212</v>
      </c>
      <c r="F196" s="252"/>
      <c r="G196" s="252"/>
      <c r="H196" s="252"/>
      <c r="I196" s="256"/>
      <c r="J196" s="252"/>
    </row>
    <row r="197" spans="1:10" x14ac:dyDescent="0.2">
      <c r="A197" s="251"/>
      <c r="B197" s="186"/>
      <c r="C197" s="91"/>
      <c r="D197" s="187"/>
      <c r="E197" s="188"/>
      <c r="F197" s="252"/>
      <c r="H197" s="252"/>
      <c r="I197" s="252"/>
      <c r="J197" s="252"/>
    </row>
    <row r="198" spans="1:10" x14ac:dyDescent="0.2">
      <c r="A198" s="251"/>
      <c r="B198" s="255"/>
      <c r="D198" s="252"/>
      <c r="E198" s="252"/>
      <c r="G198" s="252"/>
      <c r="H198" s="252"/>
      <c r="I198" s="252"/>
      <c r="J198" s="252"/>
    </row>
    <row r="199" spans="1:10" x14ac:dyDescent="0.2">
      <c r="A199" s="251"/>
      <c r="B199" s="258" t="s">
        <v>311</v>
      </c>
      <c r="E199" s="251" t="s">
        <v>264</v>
      </c>
      <c r="F199" s="252">
        <v>0</v>
      </c>
      <c r="G199" s="179">
        <v>0</v>
      </c>
      <c r="H199" s="252" t="s">
        <v>212</v>
      </c>
      <c r="I199" s="256">
        <f>F199*G199</f>
        <v>0</v>
      </c>
    </row>
    <row r="200" spans="1:10" x14ac:dyDescent="0.2">
      <c r="A200" s="251"/>
      <c r="B200" s="258" t="s">
        <v>659</v>
      </c>
      <c r="E200" s="251" t="s">
        <v>264</v>
      </c>
      <c r="F200" s="252">
        <v>0</v>
      </c>
      <c r="G200" s="179">
        <v>0</v>
      </c>
      <c r="H200" s="252" t="s">
        <v>212</v>
      </c>
      <c r="I200" s="256">
        <f>F200*G200</f>
        <v>0</v>
      </c>
    </row>
    <row r="201" spans="1:10" x14ac:dyDescent="0.2">
      <c r="A201" s="251"/>
      <c r="B201" s="258" t="s">
        <v>660</v>
      </c>
      <c r="E201" s="251" t="s">
        <v>264</v>
      </c>
      <c r="F201" s="252">
        <v>0</v>
      </c>
      <c r="G201" s="179">
        <v>25</v>
      </c>
      <c r="H201" s="252" t="s">
        <v>195</v>
      </c>
      <c r="I201" s="256">
        <f>F201*G201</f>
        <v>0</v>
      </c>
    </row>
    <row r="202" spans="1:10" x14ac:dyDescent="0.2">
      <c r="A202" s="251"/>
      <c r="B202" s="258" t="s">
        <v>313</v>
      </c>
      <c r="E202" s="251" t="s">
        <v>264</v>
      </c>
      <c r="F202" s="252">
        <v>0</v>
      </c>
      <c r="G202" s="179">
        <v>122</v>
      </c>
      <c r="H202" s="252" t="s">
        <v>195</v>
      </c>
      <c r="I202" s="256">
        <f>F202*G202</f>
        <v>0</v>
      </c>
    </row>
    <row r="203" spans="1:10" x14ac:dyDescent="0.2">
      <c r="A203" s="251"/>
      <c r="B203" s="258" t="s">
        <v>314</v>
      </c>
      <c r="E203" s="251" t="s">
        <v>264</v>
      </c>
      <c r="F203" s="252">
        <v>0</v>
      </c>
      <c r="G203" s="179">
        <v>3</v>
      </c>
      <c r="H203" s="252" t="s">
        <v>212</v>
      </c>
      <c r="I203" s="256">
        <f>F203*G203</f>
        <v>0</v>
      </c>
    </row>
    <row r="204" spans="1:10" x14ac:dyDescent="0.2">
      <c r="A204" s="251"/>
      <c r="B204" s="258" t="s">
        <v>656</v>
      </c>
      <c r="E204" s="251" t="s">
        <v>264</v>
      </c>
      <c r="F204" s="252">
        <v>0</v>
      </c>
      <c r="G204" s="179">
        <v>0</v>
      </c>
      <c r="H204" s="252" t="s">
        <v>212</v>
      </c>
      <c r="I204" s="256">
        <f t="shared" ref="I204:I206" si="15">F204*G204</f>
        <v>0</v>
      </c>
    </row>
    <row r="205" spans="1:10" x14ac:dyDescent="0.2">
      <c r="A205" s="251"/>
      <c r="B205" s="258" t="s">
        <v>657</v>
      </c>
      <c r="E205" s="251" t="s">
        <v>264</v>
      </c>
      <c r="F205" s="252">
        <v>0</v>
      </c>
      <c r="G205" s="179">
        <v>0</v>
      </c>
      <c r="H205" s="252" t="s">
        <v>212</v>
      </c>
      <c r="I205" s="256">
        <f t="shared" si="15"/>
        <v>0</v>
      </c>
    </row>
    <row r="206" spans="1:10" x14ac:dyDescent="0.2">
      <c r="A206" s="251"/>
      <c r="B206" s="258" t="s">
        <v>658</v>
      </c>
      <c r="E206" s="251" t="s">
        <v>264</v>
      </c>
      <c r="F206" s="252">
        <v>0</v>
      </c>
      <c r="G206" s="179">
        <v>0</v>
      </c>
      <c r="H206" s="252" t="s">
        <v>212</v>
      </c>
      <c r="I206" s="256">
        <f t="shared" si="15"/>
        <v>0</v>
      </c>
    </row>
    <row r="207" spans="1:10" x14ac:dyDescent="0.2">
      <c r="A207" s="251"/>
      <c r="B207" s="252"/>
      <c r="D207" s="255"/>
      <c r="E207" s="252"/>
      <c r="F207" s="252"/>
      <c r="G207" s="252"/>
      <c r="H207" s="252"/>
      <c r="I207" s="179"/>
      <c r="J207" s="252"/>
    </row>
    <row r="208" spans="1:10" x14ac:dyDescent="0.2">
      <c r="A208" s="251"/>
      <c r="B208" s="189" t="s">
        <v>315</v>
      </c>
      <c r="C208" s="255"/>
      <c r="D208" s="252"/>
      <c r="E208" s="252"/>
      <c r="F208" s="252"/>
      <c r="G208" s="252"/>
      <c r="H208" s="179"/>
      <c r="I208" s="252"/>
      <c r="J208" s="256"/>
    </row>
    <row r="209" spans="1:10" x14ac:dyDescent="0.2">
      <c r="A209" s="251"/>
      <c r="B209" s="252" t="s">
        <v>316</v>
      </c>
      <c r="C209" s="255"/>
      <c r="D209" s="252"/>
      <c r="E209" s="252"/>
      <c r="F209" s="252"/>
      <c r="G209" s="252"/>
      <c r="H209" s="179"/>
      <c r="I209" s="252"/>
      <c r="J209" s="256"/>
    </row>
    <row r="210" spans="1:10" x14ac:dyDescent="0.2">
      <c r="A210" s="251"/>
      <c r="B210" s="252"/>
      <c r="C210" s="252"/>
      <c r="D210" s="252"/>
      <c r="E210" s="252"/>
      <c r="F210" s="252"/>
      <c r="G210" s="252"/>
      <c r="H210" s="252"/>
      <c r="I210" s="252"/>
      <c r="J210" s="252"/>
    </row>
    <row r="211" spans="1:10" x14ac:dyDescent="0.2">
      <c r="A211" s="143">
        <v>9.657</v>
      </c>
      <c r="B211" s="113" t="s">
        <v>465</v>
      </c>
      <c r="C211" s="135"/>
      <c r="D211" s="144"/>
      <c r="E211" s="116"/>
      <c r="F211" s="116"/>
      <c r="G211" s="117"/>
      <c r="H211" s="116"/>
      <c r="I211" s="116"/>
      <c r="J211" s="116"/>
    </row>
    <row r="212" spans="1:10" x14ac:dyDescent="0.2">
      <c r="A212" s="251"/>
    </row>
    <row r="213" spans="1:10" x14ac:dyDescent="0.2">
      <c r="A213" s="251"/>
      <c r="B213" s="184" t="s">
        <v>317</v>
      </c>
      <c r="D213" s="251"/>
      <c r="E213" s="251"/>
      <c r="H213" s="103" t="s">
        <v>23</v>
      </c>
      <c r="I213" s="130">
        <f>SUM(I221:I222)</f>
        <v>0</v>
      </c>
      <c r="J213" s="73" t="s">
        <v>750</v>
      </c>
    </row>
    <row r="214" spans="1:10" x14ac:dyDescent="0.2">
      <c r="A214" s="251"/>
      <c r="B214" s="255" t="s">
        <v>262</v>
      </c>
      <c r="C214" s="127">
        <v>0</v>
      </c>
      <c r="D214" s="258" t="s">
        <v>212</v>
      </c>
      <c r="E214" s="251"/>
    </row>
    <row r="215" spans="1:10" x14ac:dyDescent="0.2">
      <c r="A215" s="251"/>
      <c r="B215" s="255" t="s">
        <v>266</v>
      </c>
      <c r="C215" s="127">
        <v>220</v>
      </c>
      <c r="D215" s="258" t="s">
        <v>212</v>
      </c>
      <c r="E215" s="251"/>
    </row>
    <row r="216" spans="1:10" x14ac:dyDescent="0.2">
      <c r="A216" s="251"/>
      <c r="B216" s="259" t="s">
        <v>267</v>
      </c>
      <c r="C216" s="260">
        <v>0</v>
      </c>
      <c r="D216" s="261" t="s">
        <v>212</v>
      </c>
    </row>
    <row r="217" spans="1:10" x14ac:dyDescent="0.2">
      <c r="A217" s="251"/>
      <c r="B217" s="255" t="s">
        <v>651</v>
      </c>
      <c r="C217" s="251">
        <f>SUM(C214:C216)</f>
        <v>220</v>
      </c>
      <c r="D217" s="258" t="s">
        <v>212</v>
      </c>
    </row>
    <row r="218" spans="1:10" x14ac:dyDescent="0.2">
      <c r="A218" s="251"/>
      <c r="B218" s="259" t="s">
        <v>652</v>
      </c>
      <c r="C218" s="262">
        <f>C217*0.07</f>
        <v>15.400000000000002</v>
      </c>
      <c r="D218" s="261" t="s">
        <v>212</v>
      </c>
    </row>
    <row r="219" spans="1:10" x14ac:dyDescent="0.2">
      <c r="A219" s="251"/>
      <c r="B219" s="180" t="s">
        <v>653</v>
      </c>
      <c r="C219" s="316">
        <f>SUM(C217:C218)</f>
        <v>235.4</v>
      </c>
      <c r="D219" s="317" t="s">
        <v>212</v>
      </c>
    </row>
    <row r="220" spans="1:10" x14ac:dyDescent="0.2">
      <c r="A220" s="251"/>
    </row>
    <row r="221" spans="1:10" x14ac:dyDescent="0.2">
      <c r="A221" s="251"/>
      <c r="B221" s="258" t="s">
        <v>318</v>
      </c>
      <c r="E221" s="127" t="s">
        <v>264</v>
      </c>
      <c r="F221" s="73">
        <v>235</v>
      </c>
      <c r="G221" s="361">
        <v>0</v>
      </c>
      <c r="H221" s="73" t="s">
        <v>212</v>
      </c>
      <c r="I221" s="89">
        <f>G221*F221</f>
        <v>0</v>
      </c>
    </row>
    <row r="222" spans="1:10" x14ac:dyDescent="0.2">
      <c r="A222" s="251"/>
      <c r="B222" s="258" t="s">
        <v>312</v>
      </c>
      <c r="E222" s="127" t="s">
        <v>264</v>
      </c>
      <c r="F222" s="73">
        <v>235</v>
      </c>
      <c r="G222" s="361">
        <v>0</v>
      </c>
      <c r="H222" s="73" t="s">
        <v>212</v>
      </c>
      <c r="I222" s="89">
        <f>G222*F222</f>
        <v>0</v>
      </c>
    </row>
    <row r="223" spans="1:10" x14ac:dyDescent="0.2">
      <c r="A223" s="251"/>
    </row>
    <row r="224" spans="1:10" x14ac:dyDescent="0.2">
      <c r="A224" s="143">
        <v>9.6720000000000006</v>
      </c>
      <c r="B224" s="113" t="s">
        <v>103</v>
      </c>
      <c r="C224" s="135"/>
      <c r="D224" s="144"/>
      <c r="E224" s="116"/>
      <c r="F224" s="116"/>
      <c r="G224" s="117"/>
      <c r="H224" s="116"/>
      <c r="I224" s="116"/>
      <c r="J224" s="116"/>
    </row>
    <row r="225" spans="1:10" x14ac:dyDescent="0.2">
      <c r="A225" s="251"/>
    </row>
    <row r="226" spans="1:10" x14ac:dyDescent="0.2">
      <c r="A226" s="251"/>
      <c r="B226" s="184" t="s">
        <v>317</v>
      </c>
      <c r="D226" s="251"/>
      <c r="E226" s="251"/>
      <c r="H226" s="103" t="s">
        <v>23</v>
      </c>
      <c r="I226" s="130">
        <f>SUM(I234:I234)</f>
        <v>7351.5</v>
      </c>
      <c r="J226" s="73" t="s">
        <v>750</v>
      </c>
    </row>
    <row r="227" spans="1:10" x14ac:dyDescent="0.2">
      <c r="A227" s="251"/>
      <c r="B227" s="255" t="s">
        <v>663</v>
      </c>
      <c r="C227" s="127">
        <v>1057</v>
      </c>
      <c r="D227" s="258" t="s">
        <v>212</v>
      </c>
      <c r="E227" s="251"/>
    </row>
    <row r="228" spans="1:10" x14ac:dyDescent="0.2">
      <c r="A228" s="251"/>
      <c r="B228" s="255" t="s">
        <v>664</v>
      </c>
      <c r="C228" s="127">
        <v>0</v>
      </c>
      <c r="D228" s="258" t="s">
        <v>212</v>
      </c>
      <c r="E228" s="251"/>
    </row>
    <row r="229" spans="1:10" x14ac:dyDescent="0.2">
      <c r="A229" s="251"/>
      <c r="B229" s="259" t="s">
        <v>664</v>
      </c>
      <c r="C229" s="260">
        <v>0</v>
      </c>
      <c r="D229" s="261" t="s">
        <v>212</v>
      </c>
    </row>
    <row r="230" spans="1:10" x14ac:dyDescent="0.2">
      <c r="A230" s="251"/>
      <c r="B230" s="255" t="s">
        <v>651</v>
      </c>
      <c r="C230" s="251">
        <f>SUM(C227:C229)</f>
        <v>1057</v>
      </c>
      <c r="D230" s="258" t="s">
        <v>212</v>
      </c>
    </row>
    <row r="231" spans="1:10" x14ac:dyDescent="0.2">
      <c r="A231" s="251"/>
      <c r="B231" s="259" t="s">
        <v>652</v>
      </c>
      <c r="C231" s="262">
        <f>C230*0.07</f>
        <v>73.990000000000009</v>
      </c>
      <c r="D231" s="261" t="s">
        <v>212</v>
      </c>
    </row>
    <row r="232" spans="1:10" x14ac:dyDescent="0.2">
      <c r="A232" s="251"/>
      <c r="B232" s="180" t="s">
        <v>653</v>
      </c>
      <c r="C232" s="316">
        <f>SUM(C230:C231)</f>
        <v>1130.99</v>
      </c>
      <c r="D232" s="317" t="s">
        <v>212</v>
      </c>
    </row>
    <row r="233" spans="1:10" x14ac:dyDescent="0.2">
      <c r="A233" s="251"/>
    </row>
    <row r="234" spans="1:10" x14ac:dyDescent="0.2">
      <c r="A234" s="251"/>
      <c r="B234" s="258" t="s">
        <v>665</v>
      </c>
      <c r="E234" s="127" t="s">
        <v>264</v>
      </c>
      <c r="F234" s="73">
        <v>1131</v>
      </c>
      <c r="G234" s="84">
        <v>6.5</v>
      </c>
      <c r="H234" s="73" t="s">
        <v>212</v>
      </c>
      <c r="I234" s="89">
        <f>G234*F234</f>
        <v>7351.5</v>
      </c>
    </row>
    <row r="235" spans="1:10" x14ac:dyDescent="0.2">
      <c r="A235" s="251"/>
      <c r="B235" s="258"/>
      <c r="E235" s="127"/>
      <c r="G235" s="84"/>
      <c r="I235" s="89"/>
    </row>
    <row r="236" spans="1:10" x14ac:dyDescent="0.2">
      <c r="A236" s="119">
        <v>9.68</v>
      </c>
      <c r="B236" s="113" t="s">
        <v>466</v>
      </c>
      <c r="C236" s="135"/>
      <c r="D236" s="144"/>
      <c r="E236" s="116"/>
      <c r="F236" s="116"/>
      <c r="G236" s="117"/>
      <c r="H236" s="116"/>
      <c r="I236" s="116"/>
      <c r="J236" s="116"/>
    </row>
    <row r="237" spans="1:10" x14ac:dyDescent="0.2">
      <c r="A237" s="251"/>
    </row>
    <row r="238" spans="1:10" x14ac:dyDescent="0.2">
      <c r="A238" s="251"/>
      <c r="B238" s="107" t="s">
        <v>317</v>
      </c>
      <c r="G238" s="103" t="s">
        <v>23</v>
      </c>
      <c r="H238" s="130">
        <f>H259</f>
        <v>19595</v>
      </c>
      <c r="I238" s="89"/>
    </row>
    <row r="239" spans="1:10" x14ac:dyDescent="0.2">
      <c r="A239" s="251"/>
      <c r="B239" s="86" t="s">
        <v>262</v>
      </c>
      <c r="C239" s="127">
        <v>168</v>
      </c>
      <c r="D239" s="73" t="s">
        <v>212</v>
      </c>
    </row>
    <row r="240" spans="1:10" x14ac:dyDescent="0.2">
      <c r="A240" s="251"/>
      <c r="B240" s="86" t="s">
        <v>266</v>
      </c>
      <c r="C240" s="127">
        <v>0</v>
      </c>
      <c r="D240" s="73" t="s">
        <v>212</v>
      </c>
    </row>
    <row r="241" spans="1:8" x14ac:dyDescent="0.2">
      <c r="A241" s="251"/>
      <c r="B241" s="86" t="s">
        <v>267</v>
      </c>
      <c r="C241" s="127">
        <v>1062</v>
      </c>
      <c r="D241" s="73" t="s">
        <v>212</v>
      </c>
    </row>
    <row r="242" spans="1:8" x14ac:dyDescent="0.2">
      <c r="A242" s="251"/>
      <c r="B242" s="149" t="s">
        <v>319</v>
      </c>
      <c r="C242" s="147">
        <v>249</v>
      </c>
      <c r="D242" s="141" t="s">
        <v>212</v>
      </c>
    </row>
    <row r="243" spans="1:8" x14ac:dyDescent="0.2">
      <c r="A243" s="251"/>
      <c r="B243" s="86" t="s">
        <v>666</v>
      </c>
      <c r="C243" s="127">
        <f>SUM(C239:C242)</f>
        <v>1479</v>
      </c>
      <c r="D243" s="73" t="s">
        <v>212</v>
      </c>
    </row>
    <row r="244" spans="1:8" x14ac:dyDescent="0.2">
      <c r="A244" s="251"/>
      <c r="B244" s="86" t="s">
        <v>961</v>
      </c>
      <c r="C244" s="128">
        <f>C243*1.35/9</f>
        <v>221.85000000000002</v>
      </c>
      <c r="D244" s="73" t="s">
        <v>320</v>
      </c>
    </row>
    <row r="245" spans="1:8" x14ac:dyDescent="0.2">
      <c r="A245" s="251"/>
      <c r="B245" s="86" t="s">
        <v>667</v>
      </c>
      <c r="C245" s="127">
        <v>238</v>
      </c>
      <c r="D245" s="73" t="s">
        <v>320</v>
      </c>
    </row>
    <row r="246" spans="1:8" x14ac:dyDescent="0.2">
      <c r="A246" s="251"/>
      <c r="B246" s="86"/>
    </row>
    <row r="247" spans="1:8" x14ac:dyDescent="0.2">
      <c r="A247" s="251"/>
      <c r="B247" s="190" t="s">
        <v>321</v>
      </c>
      <c r="E247" s="73" t="s">
        <v>962</v>
      </c>
    </row>
    <row r="248" spans="1:8" x14ac:dyDescent="0.2">
      <c r="A248" s="251"/>
      <c r="B248" s="86" t="s">
        <v>312</v>
      </c>
      <c r="E248" s="73">
        <v>230</v>
      </c>
      <c r="F248" s="84">
        <v>8</v>
      </c>
      <c r="G248" s="73" t="s">
        <v>322</v>
      </c>
      <c r="H248" s="256">
        <f>E248*F248</f>
        <v>1840</v>
      </c>
    </row>
    <row r="249" spans="1:8" x14ac:dyDescent="0.2">
      <c r="A249" s="103"/>
      <c r="B249" s="86" t="s">
        <v>669</v>
      </c>
      <c r="E249" s="73">
        <v>230</v>
      </c>
      <c r="F249" s="153">
        <v>7</v>
      </c>
      <c r="G249" s="73" t="s">
        <v>322</v>
      </c>
      <c r="H249" s="256">
        <f>E249*F249</f>
        <v>1610</v>
      </c>
    </row>
    <row r="250" spans="1:8" x14ac:dyDescent="0.2">
      <c r="A250" s="127"/>
      <c r="B250" s="86" t="s">
        <v>323</v>
      </c>
      <c r="D250" s="73" t="s">
        <v>963</v>
      </c>
      <c r="E250" s="73">
        <v>230</v>
      </c>
      <c r="F250" s="84">
        <v>65</v>
      </c>
      <c r="G250" s="73" t="s">
        <v>322</v>
      </c>
      <c r="H250" s="256">
        <f>E250*F250</f>
        <v>14950</v>
      </c>
    </row>
    <row r="251" spans="1:8" x14ac:dyDescent="0.2">
      <c r="A251" s="127"/>
      <c r="B251" s="86" t="s">
        <v>668</v>
      </c>
      <c r="E251" s="73">
        <v>230</v>
      </c>
      <c r="F251" s="84">
        <v>1.5</v>
      </c>
      <c r="G251" s="73" t="s">
        <v>322</v>
      </c>
      <c r="H251" s="256">
        <f>E251*F251</f>
        <v>345</v>
      </c>
    </row>
    <row r="252" spans="1:8" x14ac:dyDescent="0.2">
      <c r="A252" s="127"/>
      <c r="B252" s="86" t="s">
        <v>964</v>
      </c>
      <c r="E252" s="73">
        <v>34</v>
      </c>
      <c r="F252" s="84">
        <v>25</v>
      </c>
      <c r="H252" s="256">
        <f>E252*F252</f>
        <v>850</v>
      </c>
    </row>
    <row r="253" spans="1:8" x14ac:dyDescent="0.2">
      <c r="A253" s="127"/>
      <c r="B253" s="86"/>
      <c r="F253" s="84"/>
      <c r="H253" s="256">
        <f>SUM(H248:H252)</f>
        <v>19595</v>
      </c>
    </row>
    <row r="254" spans="1:8" x14ac:dyDescent="0.2">
      <c r="A254" s="127"/>
    </row>
    <row r="255" spans="1:8" x14ac:dyDescent="0.2">
      <c r="A255" s="127"/>
      <c r="B255" s="86" t="s">
        <v>324</v>
      </c>
      <c r="D255" s="127" t="s">
        <v>264</v>
      </c>
      <c r="E255" s="73">
        <v>230</v>
      </c>
      <c r="F255" s="84">
        <f>F248+F249+F250+F251</f>
        <v>81.5</v>
      </c>
      <c r="G255" s="73" t="s">
        <v>320</v>
      </c>
      <c r="H255" s="256">
        <f>E255*F255</f>
        <v>18745</v>
      </c>
    </row>
    <row r="256" spans="1:8" x14ac:dyDescent="0.2">
      <c r="A256" s="127"/>
      <c r="B256" s="86" t="s">
        <v>325</v>
      </c>
      <c r="D256" s="127" t="s">
        <v>264</v>
      </c>
      <c r="F256" s="84">
        <v>50</v>
      </c>
      <c r="G256" s="73" t="s">
        <v>320</v>
      </c>
      <c r="H256" s="256">
        <f>E256*F256</f>
        <v>0</v>
      </c>
    </row>
    <row r="257" spans="1:10" x14ac:dyDescent="0.2">
      <c r="A257" s="127"/>
      <c r="B257" s="86" t="s">
        <v>326</v>
      </c>
      <c r="D257" s="127" t="s">
        <v>264</v>
      </c>
      <c r="F257" s="84">
        <v>3</v>
      </c>
      <c r="G257" s="73" t="s">
        <v>212</v>
      </c>
      <c r="H257" s="256">
        <f>E257*F257</f>
        <v>0</v>
      </c>
    </row>
    <row r="258" spans="1:10" x14ac:dyDescent="0.2">
      <c r="A258" s="127"/>
      <c r="B258" s="86" t="s">
        <v>327</v>
      </c>
      <c r="D258" s="127" t="s">
        <v>264</v>
      </c>
      <c r="E258" s="73">
        <v>34</v>
      </c>
      <c r="F258" s="84">
        <v>25</v>
      </c>
      <c r="G258" s="141" t="s">
        <v>195</v>
      </c>
      <c r="H258" s="380">
        <f>E258*F258</f>
        <v>850</v>
      </c>
    </row>
    <row r="259" spans="1:10" x14ac:dyDescent="0.2">
      <c r="A259" s="127"/>
      <c r="B259" s="86"/>
      <c r="D259" s="127"/>
      <c r="F259" s="84"/>
      <c r="H259" s="256">
        <f>SUM(H255:H258)</f>
        <v>19595</v>
      </c>
    </row>
    <row r="260" spans="1:10" x14ac:dyDescent="0.2">
      <c r="A260" s="127"/>
    </row>
    <row r="261" spans="1:10" x14ac:dyDescent="0.2">
      <c r="A261" s="119">
        <v>9.7200000000000006</v>
      </c>
      <c r="B261" s="113" t="s">
        <v>106</v>
      </c>
      <c r="C261" s="135"/>
      <c r="D261" s="144"/>
      <c r="E261" s="116"/>
      <c r="F261" s="116"/>
      <c r="G261" s="117"/>
      <c r="H261" s="116"/>
      <c r="I261" s="116"/>
      <c r="J261" s="116"/>
    </row>
    <row r="262" spans="1:10" x14ac:dyDescent="0.2">
      <c r="A262" s="127"/>
    </row>
    <row r="263" spans="1:10" x14ac:dyDescent="0.2">
      <c r="A263" s="271"/>
      <c r="B263" s="141"/>
      <c r="C263" s="141"/>
      <c r="D263" s="264"/>
      <c r="E263" s="147" t="s">
        <v>458</v>
      </c>
      <c r="F263" s="147" t="s">
        <v>458</v>
      </c>
      <c r="G263" s="147" t="s">
        <v>458</v>
      </c>
      <c r="H263" s="147" t="s">
        <v>458</v>
      </c>
    </row>
    <row r="264" spans="1:10" x14ac:dyDescent="0.2">
      <c r="A264" s="86" t="s">
        <v>459</v>
      </c>
      <c r="B264" s="389"/>
      <c r="C264" s="389"/>
      <c r="D264" s="389"/>
      <c r="E264" s="228">
        <v>0</v>
      </c>
      <c r="F264" s="228">
        <v>0</v>
      </c>
      <c r="G264" s="228">
        <v>0</v>
      </c>
      <c r="H264" s="228">
        <v>0</v>
      </c>
    </row>
    <row r="265" spans="1:10" x14ac:dyDescent="0.2">
      <c r="A265" s="86">
        <v>1</v>
      </c>
      <c r="B265" s="390"/>
      <c r="C265" s="390"/>
      <c r="D265" s="390"/>
      <c r="E265" s="139"/>
      <c r="F265" s="139"/>
      <c r="G265" s="139"/>
      <c r="H265" s="139"/>
    </row>
    <row r="266" spans="1:10" x14ac:dyDescent="0.2">
      <c r="A266" s="86">
        <v>2</v>
      </c>
      <c r="B266" s="390"/>
      <c r="C266" s="390"/>
      <c r="D266" s="390"/>
      <c r="E266" s="139"/>
      <c r="F266" s="139"/>
      <c r="G266" s="127"/>
      <c r="H266" s="127"/>
    </row>
    <row r="267" spans="1:10" x14ac:dyDescent="0.2">
      <c r="A267" s="86">
        <v>3</v>
      </c>
      <c r="B267" s="390"/>
      <c r="C267" s="390"/>
      <c r="D267" s="390"/>
      <c r="E267" s="139"/>
      <c r="F267" s="139"/>
      <c r="G267" s="139"/>
      <c r="H267" s="139"/>
    </row>
    <row r="268" spans="1:10" x14ac:dyDescent="0.2">
      <c r="A268" s="86">
        <v>4</v>
      </c>
      <c r="B268" s="390"/>
      <c r="C268" s="390"/>
      <c r="D268" s="390"/>
      <c r="E268" s="139"/>
      <c r="F268" s="139"/>
      <c r="G268" s="139"/>
      <c r="H268" s="139"/>
    </row>
    <row r="269" spans="1:10" x14ac:dyDescent="0.2">
      <c r="A269" s="86">
        <v>5</v>
      </c>
      <c r="B269" s="390"/>
      <c r="C269" s="390"/>
      <c r="D269" s="390"/>
      <c r="E269" s="127"/>
      <c r="F269" s="127"/>
      <c r="G269" s="127"/>
      <c r="H269" s="127"/>
    </row>
    <row r="270" spans="1:10" x14ac:dyDescent="0.2">
      <c r="A270" s="86">
        <v>6</v>
      </c>
      <c r="B270" s="390"/>
      <c r="C270" s="390"/>
      <c r="D270" s="390"/>
      <c r="E270" s="127"/>
      <c r="F270" s="272"/>
      <c r="G270" s="272"/>
      <c r="H270" s="272"/>
    </row>
    <row r="271" spans="1:10" x14ac:dyDescent="0.2">
      <c r="A271" s="86">
        <v>7</v>
      </c>
      <c r="B271" s="390"/>
      <c r="C271" s="390"/>
      <c r="D271" s="390"/>
      <c r="E271" s="272"/>
      <c r="F271" s="127"/>
      <c r="G271" s="319"/>
      <c r="H271" s="319"/>
    </row>
    <row r="272" spans="1:10" x14ac:dyDescent="0.2">
      <c r="A272" s="86">
        <v>8</v>
      </c>
      <c r="B272" s="390"/>
      <c r="C272" s="390"/>
      <c r="D272" s="390"/>
      <c r="E272" s="127"/>
      <c r="F272" s="127"/>
      <c r="G272" s="127"/>
      <c r="H272" s="127"/>
    </row>
    <row r="273" spans="1:10" x14ac:dyDescent="0.2">
      <c r="A273" s="86">
        <v>9</v>
      </c>
      <c r="B273" s="390"/>
      <c r="C273" s="390"/>
      <c r="D273" s="390"/>
      <c r="E273" s="139"/>
      <c r="F273" s="139"/>
      <c r="G273" s="319"/>
      <c r="H273" s="319"/>
    </row>
    <row r="274" spans="1:10" x14ac:dyDescent="0.2">
      <c r="A274" s="149">
        <v>10</v>
      </c>
      <c r="B274" s="391"/>
      <c r="C274" s="391"/>
      <c r="D274" s="391"/>
      <c r="E274" s="147"/>
      <c r="F274" s="147"/>
      <c r="G274" s="147"/>
      <c r="H274" s="147"/>
    </row>
    <row r="275" spans="1:10" x14ac:dyDescent="0.2">
      <c r="A275" s="110"/>
      <c r="D275" s="265" t="s">
        <v>23</v>
      </c>
      <c r="E275" s="145">
        <f>SUM(E264:E274)</f>
        <v>0</v>
      </c>
      <c r="F275" s="145">
        <f t="shared" ref="F275:H275" si="16">SUM(F264:F274)</f>
        <v>0</v>
      </c>
      <c r="G275" s="145">
        <f t="shared" si="16"/>
        <v>0</v>
      </c>
      <c r="H275" s="145">
        <f t="shared" si="16"/>
        <v>0</v>
      </c>
    </row>
    <row r="276" spans="1:10" x14ac:dyDescent="0.2">
      <c r="A276" s="127"/>
    </row>
    <row r="277" spans="1:10" x14ac:dyDescent="0.2">
      <c r="A277" s="119">
        <v>9.91</v>
      </c>
      <c r="B277" s="113" t="s">
        <v>108</v>
      </c>
      <c r="C277" s="135"/>
      <c r="D277" s="144"/>
      <c r="E277" s="116"/>
      <c r="F277" s="116"/>
      <c r="G277" s="117"/>
      <c r="H277" s="116"/>
      <c r="I277" s="116"/>
      <c r="J277" s="116"/>
    </row>
    <row r="278" spans="1:10" x14ac:dyDescent="0.2">
      <c r="A278" s="127"/>
    </row>
    <row r="279" spans="1:10" x14ac:dyDescent="0.2">
      <c r="A279" s="271"/>
      <c r="B279" s="141"/>
      <c r="C279" s="141"/>
      <c r="D279" s="264"/>
      <c r="E279" s="147" t="s">
        <v>749</v>
      </c>
      <c r="F279" s="147" t="s">
        <v>779</v>
      </c>
      <c r="G279" s="147" t="s">
        <v>811</v>
      </c>
      <c r="H279" s="147" t="s">
        <v>458</v>
      </c>
    </row>
    <row r="280" spans="1:10" ht="14.25" x14ac:dyDescent="0.2">
      <c r="A280" s="86" t="s">
        <v>459</v>
      </c>
      <c r="B280" s="389"/>
      <c r="C280" s="389"/>
      <c r="D280" s="389"/>
      <c r="E280" s="228">
        <v>43402</v>
      </c>
      <c r="F280" s="228">
        <v>120000</v>
      </c>
      <c r="G280" s="228">
        <v>46210</v>
      </c>
      <c r="H280" s="228">
        <v>0</v>
      </c>
      <c r="I280" s="250"/>
      <c r="J280" s="89"/>
    </row>
    <row r="281" spans="1:10" ht="14.25" x14ac:dyDescent="0.2">
      <c r="A281" s="86">
        <v>1</v>
      </c>
      <c r="B281" s="390" t="s">
        <v>813</v>
      </c>
      <c r="C281" s="390"/>
      <c r="D281" s="390"/>
      <c r="E281" s="362">
        <f>E280*0.05</f>
        <v>2170.1</v>
      </c>
      <c r="F281" s="362">
        <f>F280*0.05</f>
        <v>6000</v>
      </c>
      <c r="G281" s="362">
        <f>G280*0.05</f>
        <v>2310.5</v>
      </c>
      <c r="H281" s="139"/>
      <c r="I281" s="250"/>
      <c r="J281" s="89"/>
    </row>
    <row r="282" spans="1:10" x14ac:dyDescent="0.2">
      <c r="A282" s="86">
        <v>2</v>
      </c>
      <c r="B282" s="390" t="s">
        <v>810</v>
      </c>
      <c r="C282" s="390"/>
      <c r="D282" s="390"/>
      <c r="E282" s="139" t="s">
        <v>814</v>
      </c>
      <c r="F282" s="139"/>
      <c r="G282" s="127">
        <v>4484</v>
      </c>
      <c r="H282" s="127"/>
    </row>
    <row r="283" spans="1:10" x14ac:dyDescent="0.2">
      <c r="A283" s="86">
        <v>3</v>
      </c>
      <c r="B283" s="390" t="s">
        <v>812</v>
      </c>
      <c r="C283" s="390"/>
      <c r="D283" s="390"/>
      <c r="E283" s="139" t="s">
        <v>814</v>
      </c>
      <c r="F283" s="139"/>
      <c r="G283" s="139">
        <v>14200</v>
      </c>
      <c r="H283" s="139"/>
    </row>
    <row r="284" spans="1:10" x14ac:dyDescent="0.2">
      <c r="A284" s="86">
        <v>4</v>
      </c>
      <c r="B284" s="390"/>
      <c r="C284" s="390"/>
      <c r="D284" s="390"/>
      <c r="E284" s="139"/>
      <c r="F284" s="139"/>
      <c r="G284" s="139"/>
      <c r="H284" s="139"/>
    </row>
    <row r="285" spans="1:10" x14ac:dyDescent="0.2">
      <c r="A285" s="86">
        <v>5</v>
      </c>
      <c r="B285" s="390"/>
      <c r="C285" s="390"/>
      <c r="D285" s="390"/>
      <c r="E285" s="127"/>
      <c r="F285" s="127"/>
      <c r="G285" s="127"/>
      <c r="H285" s="127"/>
      <c r="I285" s="93"/>
      <c r="J285" s="93"/>
    </row>
    <row r="286" spans="1:10" x14ac:dyDescent="0.2">
      <c r="A286" s="86">
        <v>6</v>
      </c>
      <c r="B286" s="390"/>
      <c r="C286" s="390"/>
      <c r="D286" s="390"/>
      <c r="E286" s="127"/>
      <c r="F286" s="272"/>
      <c r="G286" s="272"/>
      <c r="H286" s="272"/>
      <c r="J286" s="86"/>
    </row>
    <row r="287" spans="1:10" x14ac:dyDescent="0.2">
      <c r="A287" s="86">
        <v>7</v>
      </c>
      <c r="B287" s="390"/>
      <c r="C287" s="390"/>
      <c r="D287" s="390"/>
      <c r="E287" s="272"/>
      <c r="F287" s="127"/>
      <c r="G287" s="319"/>
      <c r="H287" s="319"/>
    </row>
    <row r="288" spans="1:10" x14ac:dyDescent="0.2">
      <c r="A288" s="86">
        <v>8</v>
      </c>
      <c r="B288" s="390"/>
      <c r="C288" s="390"/>
      <c r="D288" s="390"/>
      <c r="E288" s="127"/>
      <c r="F288" s="127"/>
      <c r="G288" s="127"/>
      <c r="H288" s="127"/>
      <c r="J288" s="256"/>
    </row>
    <row r="289" spans="1:10" x14ac:dyDescent="0.2">
      <c r="A289" s="86">
        <v>9</v>
      </c>
      <c r="B289" s="390"/>
      <c r="C289" s="390"/>
      <c r="D289" s="390"/>
      <c r="E289" s="139"/>
      <c r="F289" s="139"/>
      <c r="G289" s="319"/>
      <c r="H289" s="319"/>
      <c r="J289" s="256"/>
    </row>
    <row r="290" spans="1:10" x14ac:dyDescent="0.2">
      <c r="A290" s="149">
        <v>10</v>
      </c>
      <c r="B290" s="391"/>
      <c r="C290" s="391"/>
      <c r="D290" s="391"/>
      <c r="E290" s="147"/>
      <c r="F290" s="147"/>
      <c r="G290" s="147"/>
      <c r="H290" s="147"/>
      <c r="J290" s="256"/>
    </row>
    <row r="291" spans="1:10" x14ac:dyDescent="0.2">
      <c r="A291" s="110"/>
      <c r="D291" s="265" t="s">
        <v>23</v>
      </c>
      <c r="E291" s="363">
        <f>SUM(E280:E290)</f>
        <v>45572.1</v>
      </c>
      <c r="F291" s="145">
        <f t="shared" ref="F291:H291" si="17">SUM(F280:F290)</f>
        <v>126000</v>
      </c>
      <c r="G291" s="145">
        <f t="shared" si="17"/>
        <v>67204.5</v>
      </c>
      <c r="H291" s="145">
        <f t="shared" si="17"/>
        <v>0</v>
      </c>
      <c r="J291" s="256"/>
    </row>
    <row r="292" spans="1:10" x14ac:dyDescent="0.2">
      <c r="A292" s="127"/>
      <c r="C292" s="86"/>
      <c r="D292" s="127"/>
      <c r="E292" s="127"/>
      <c r="H292" s="99"/>
      <c r="J292" s="256"/>
    </row>
    <row r="293" spans="1:10" x14ac:dyDescent="0.2">
      <c r="A293" s="127"/>
      <c r="C293" s="86"/>
      <c r="D293" s="127"/>
      <c r="E293" s="127"/>
      <c r="H293" s="99"/>
      <c r="J293" s="256"/>
    </row>
    <row r="294" spans="1:10" x14ac:dyDescent="0.2">
      <c r="A294" s="127"/>
      <c r="C294" s="86"/>
      <c r="D294" s="127"/>
      <c r="E294" s="127"/>
      <c r="H294" s="99"/>
      <c r="J294" s="256"/>
    </row>
    <row r="295" spans="1:10" x14ac:dyDescent="0.2">
      <c r="A295" s="127"/>
      <c r="C295" s="86"/>
      <c r="D295" s="127"/>
      <c r="E295" s="127"/>
      <c r="H295" s="99"/>
      <c r="J295" s="256"/>
    </row>
    <row r="296" spans="1:10" x14ac:dyDescent="0.2">
      <c r="A296" s="127"/>
      <c r="C296" s="86"/>
      <c r="D296" s="127"/>
      <c r="E296" s="127"/>
      <c r="H296" s="99"/>
      <c r="J296" s="256"/>
    </row>
    <row r="297" spans="1:10" x14ac:dyDescent="0.2">
      <c r="A297" s="127"/>
      <c r="C297" s="86"/>
      <c r="D297" s="127"/>
      <c r="H297" s="99"/>
      <c r="J297" s="256"/>
    </row>
    <row r="298" spans="1:10" x14ac:dyDescent="0.2">
      <c r="A298" s="127"/>
      <c r="B298" s="86"/>
      <c r="C298" s="86"/>
      <c r="D298" s="127"/>
      <c r="E298" s="127"/>
      <c r="H298" s="99"/>
      <c r="J298" s="256"/>
    </row>
    <row r="299" spans="1:10" x14ac:dyDescent="0.2">
      <c r="A299" s="127"/>
      <c r="B299" s="86"/>
      <c r="C299" s="86"/>
      <c r="D299" s="127"/>
      <c r="E299" s="127"/>
      <c r="H299" s="99"/>
      <c r="J299" s="256"/>
    </row>
    <row r="300" spans="1:10" x14ac:dyDescent="0.2">
      <c r="A300" s="127"/>
      <c r="B300" s="86"/>
      <c r="C300" s="86"/>
      <c r="D300" s="127"/>
      <c r="E300" s="127"/>
      <c r="H300" s="145"/>
      <c r="J300" s="256"/>
    </row>
    <row r="301" spans="1:10" x14ac:dyDescent="0.2">
      <c r="A301" s="127"/>
      <c r="B301" s="86"/>
      <c r="C301" s="86"/>
      <c r="D301" s="127"/>
      <c r="E301" s="127"/>
      <c r="H301" s="99"/>
      <c r="J301" s="256"/>
    </row>
    <row r="302" spans="1:10" x14ac:dyDescent="0.2">
      <c r="A302" s="127"/>
      <c r="B302" s="86"/>
      <c r="C302" s="86"/>
      <c r="D302" s="127"/>
      <c r="E302" s="127"/>
      <c r="H302" s="99"/>
      <c r="J302" s="256"/>
    </row>
    <row r="303" spans="1:10" x14ac:dyDescent="0.2">
      <c r="A303" s="127"/>
      <c r="B303" s="86"/>
      <c r="C303" s="86"/>
      <c r="D303" s="127"/>
      <c r="E303" s="127"/>
      <c r="H303" s="99"/>
      <c r="J303" s="256"/>
    </row>
    <row r="304" spans="1:10" x14ac:dyDescent="0.2">
      <c r="A304" s="127"/>
      <c r="B304" s="86"/>
      <c r="C304" s="86"/>
      <c r="E304" s="127"/>
      <c r="H304" s="99"/>
      <c r="J304" s="256"/>
    </row>
    <row r="305" spans="1:10" x14ac:dyDescent="0.2">
      <c r="A305" s="127"/>
      <c r="B305" s="86"/>
      <c r="C305" s="86"/>
      <c r="E305" s="127"/>
      <c r="H305" s="99"/>
      <c r="J305" s="256"/>
    </row>
    <row r="306" spans="1:10" x14ac:dyDescent="0.2">
      <c r="A306" s="127"/>
      <c r="C306" s="86"/>
      <c r="D306" s="127"/>
      <c r="E306" s="127"/>
      <c r="H306" s="99"/>
      <c r="J306" s="256"/>
    </row>
    <row r="307" spans="1:10" x14ac:dyDescent="0.2">
      <c r="A307" s="127"/>
      <c r="E307" s="127"/>
    </row>
    <row r="308" spans="1:10" x14ac:dyDescent="0.2">
      <c r="A308" s="127"/>
      <c r="B308" s="86"/>
      <c r="C308" s="86"/>
      <c r="D308" s="127"/>
      <c r="E308" s="127"/>
      <c r="H308" s="99"/>
      <c r="J308" s="89"/>
    </row>
    <row r="309" spans="1:10" x14ac:dyDescent="0.2">
      <c r="A309" s="127"/>
      <c r="B309" s="86"/>
      <c r="C309" s="86"/>
      <c r="D309" s="127"/>
      <c r="E309" s="127"/>
      <c r="H309" s="99"/>
      <c r="J309" s="89"/>
    </row>
    <row r="310" spans="1:10" x14ac:dyDescent="0.2">
      <c r="A310" s="127"/>
    </row>
    <row r="311" spans="1:10" x14ac:dyDescent="0.2">
      <c r="A311" s="127"/>
      <c r="B311" s="86"/>
      <c r="D311" s="89"/>
    </row>
    <row r="312" spans="1:10" x14ac:dyDescent="0.2">
      <c r="A312" s="127"/>
      <c r="B312" s="107"/>
    </row>
    <row r="313" spans="1:10" x14ac:dyDescent="0.2">
      <c r="A313" s="127"/>
      <c r="C313" s="86"/>
      <c r="D313" s="127"/>
      <c r="E313" s="127"/>
      <c r="H313" s="99"/>
      <c r="J313" s="256"/>
    </row>
    <row r="314" spans="1:10" x14ac:dyDescent="0.2">
      <c r="A314" s="127"/>
      <c r="C314" s="86"/>
      <c r="D314" s="127"/>
      <c r="E314" s="127"/>
      <c r="H314" s="99"/>
      <c r="J314" s="256"/>
    </row>
    <row r="315" spans="1:10" x14ac:dyDescent="0.2">
      <c r="A315" s="127"/>
      <c r="C315" s="86"/>
      <c r="D315" s="127"/>
      <c r="E315" s="127"/>
      <c r="H315" s="99"/>
      <c r="J315" s="256"/>
    </row>
    <row r="316" spans="1:10" x14ac:dyDescent="0.2">
      <c r="A316" s="127"/>
      <c r="C316" s="86"/>
      <c r="D316" s="127"/>
      <c r="E316" s="127"/>
      <c r="H316" s="99"/>
      <c r="J316" s="256"/>
    </row>
    <row r="317" spans="1:10" x14ac:dyDescent="0.2">
      <c r="A317" s="127"/>
      <c r="C317" s="86"/>
      <c r="E317" s="127"/>
      <c r="H317" s="99"/>
      <c r="J317" s="256"/>
    </row>
    <row r="318" spans="1:10" x14ac:dyDescent="0.2">
      <c r="A318" s="127"/>
    </row>
    <row r="319" spans="1:10" x14ac:dyDescent="0.2">
      <c r="A319" s="127"/>
    </row>
    <row r="320" spans="1:10" x14ac:dyDescent="0.2">
      <c r="A320" s="127"/>
      <c r="C320" s="128"/>
      <c r="D320" s="81"/>
      <c r="E320" s="81"/>
      <c r="F320" s="96"/>
      <c r="G320" s="81"/>
      <c r="H320" s="81"/>
      <c r="I320" s="81"/>
      <c r="J320" s="81"/>
    </row>
    <row r="321" spans="1:10" x14ac:dyDescent="0.2">
      <c r="A321" s="127"/>
      <c r="J321" s="86"/>
    </row>
    <row r="322" spans="1:10" x14ac:dyDescent="0.2">
      <c r="A322" s="127"/>
      <c r="B322" s="107"/>
    </row>
    <row r="323" spans="1:10" x14ac:dyDescent="0.2">
      <c r="A323" s="127"/>
      <c r="B323" s="108"/>
    </row>
    <row r="324" spans="1:10" x14ac:dyDescent="0.2">
      <c r="A324" s="127"/>
    </row>
    <row r="325" spans="1:10" x14ac:dyDescent="0.2">
      <c r="A325" s="127"/>
    </row>
    <row r="326" spans="1:10" x14ac:dyDescent="0.2">
      <c r="A326" s="127"/>
      <c r="B326" s="108"/>
    </row>
    <row r="327" spans="1:10" x14ac:dyDescent="0.2">
      <c r="A327" s="127"/>
      <c r="B327" s="108"/>
    </row>
    <row r="328" spans="1:10" x14ac:dyDescent="0.2">
      <c r="A328" s="127"/>
    </row>
    <row r="329" spans="1:10" x14ac:dyDescent="0.2">
      <c r="A329" s="127"/>
    </row>
    <row r="330" spans="1:10" x14ac:dyDescent="0.2">
      <c r="A330" s="127"/>
    </row>
    <row r="331" spans="1:10" x14ac:dyDescent="0.2">
      <c r="A331" s="127"/>
    </row>
    <row r="332" spans="1:10" x14ac:dyDescent="0.2">
      <c r="A332" s="127"/>
    </row>
    <row r="333" spans="1:10" x14ac:dyDescent="0.2">
      <c r="A333" s="127"/>
    </row>
    <row r="334" spans="1:10" x14ac:dyDescent="0.2">
      <c r="A334" s="127"/>
    </row>
    <row r="335" spans="1:10" x14ac:dyDescent="0.2">
      <c r="A335" s="127"/>
      <c r="B335" s="107"/>
    </row>
    <row r="336" spans="1:10" x14ac:dyDescent="0.2">
      <c r="A336" s="127"/>
      <c r="B336" s="108"/>
    </row>
    <row r="337" spans="1:2" x14ac:dyDescent="0.2">
      <c r="A337" s="127"/>
      <c r="B337" s="108"/>
    </row>
    <row r="338" spans="1:2" x14ac:dyDescent="0.2">
      <c r="A338" s="127"/>
      <c r="B338" s="108"/>
    </row>
    <row r="339" spans="1:2" x14ac:dyDescent="0.2">
      <c r="A339" s="127"/>
    </row>
    <row r="340" spans="1:2" x14ac:dyDescent="0.2">
      <c r="A340" s="127"/>
    </row>
    <row r="341" spans="1:2" x14ac:dyDescent="0.2">
      <c r="A341" s="127"/>
    </row>
    <row r="342" spans="1:2" x14ac:dyDescent="0.2">
      <c r="A342" s="127"/>
    </row>
    <row r="343" spans="1:2" x14ac:dyDescent="0.2">
      <c r="A343" s="127"/>
    </row>
    <row r="344" spans="1:2" x14ac:dyDescent="0.2">
      <c r="A344" s="127"/>
      <c r="B344" s="108"/>
    </row>
    <row r="345" spans="1:2" x14ac:dyDescent="0.2">
      <c r="A345" s="127"/>
      <c r="B345" s="108"/>
    </row>
    <row r="346" spans="1:2" x14ac:dyDescent="0.2">
      <c r="A346" s="127"/>
      <c r="B346" s="108"/>
    </row>
    <row r="347" spans="1:2" x14ac:dyDescent="0.2">
      <c r="A347" s="127"/>
      <c r="B347" s="108"/>
    </row>
    <row r="348" spans="1:2" x14ac:dyDescent="0.2">
      <c r="A348" s="127"/>
      <c r="B348" s="108"/>
    </row>
    <row r="349" spans="1:2" x14ac:dyDescent="0.2">
      <c r="A349" s="127"/>
    </row>
    <row r="350" spans="1:2" x14ac:dyDescent="0.2">
      <c r="A350" s="127"/>
    </row>
    <row r="351" spans="1:2" x14ac:dyDescent="0.2">
      <c r="A351" s="127"/>
    </row>
    <row r="352" spans="1:2" x14ac:dyDescent="0.2">
      <c r="A352" s="127"/>
    </row>
    <row r="353" spans="1:1" x14ac:dyDescent="0.2">
      <c r="A353" s="127"/>
    </row>
    <row r="354" spans="1:1" x14ac:dyDescent="0.2">
      <c r="A354" s="127"/>
    </row>
    <row r="355" spans="1:1" x14ac:dyDescent="0.2">
      <c r="A355" s="127"/>
    </row>
    <row r="356" spans="1:1" x14ac:dyDescent="0.2">
      <c r="A356" s="127"/>
    </row>
    <row r="357" spans="1:1" x14ac:dyDescent="0.2">
      <c r="A357" s="127"/>
    </row>
    <row r="358" spans="1:1" x14ac:dyDescent="0.2">
      <c r="A358" s="127"/>
    </row>
    <row r="359" spans="1:1" x14ac:dyDescent="0.2">
      <c r="A359" s="127"/>
    </row>
    <row r="360" spans="1:1" x14ac:dyDescent="0.2">
      <c r="A360" s="127"/>
    </row>
    <row r="361" spans="1:1" x14ac:dyDescent="0.2">
      <c r="A361" s="127"/>
    </row>
    <row r="362" spans="1:1" x14ac:dyDescent="0.2">
      <c r="A362" s="127"/>
    </row>
    <row r="363" spans="1:1" x14ac:dyDescent="0.2">
      <c r="A363" s="127"/>
    </row>
    <row r="364" spans="1:1" x14ac:dyDescent="0.2">
      <c r="A364" s="127"/>
    </row>
    <row r="365" spans="1:1" x14ac:dyDescent="0.2">
      <c r="A365" s="127"/>
    </row>
    <row r="366" spans="1:1" x14ac:dyDescent="0.2">
      <c r="A366" s="127"/>
    </row>
    <row r="367" spans="1:1" x14ac:dyDescent="0.2">
      <c r="A367" s="127"/>
    </row>
    <row r="368" spans="1:1" x14ac:dyDescent="0.2">
      <c r="A368" s="127"/>
    </row>
    <row r="369" spans="1:10" x14ac:dyDescent="0.2">
      <c r="A369" s="127"/>
    </row>
    <row r="370" spans="1:10" x14ac:dyDescent="0.2">
      <c r="A370" s="127"/>
    </row>
    <row r="371" spans="1:10" x14ac:dyDescent="0.2">
      <c r="A371" s="127"/>
    </row>
    <row r="372" spans="1:10" x14ac:dyDescent="0.2">
      <c r="A372" s="127"/>
    </row>
    <row r="373" spans="1:10" x14ac:dyDescent="0.2">
      <c r="A373" s="127"/>
    </row>
    <row r="374" spans="1:10" x14ac:dyDescent="0.2">
      <c r="A374" s="127"/>
    </row>
    <row r="375" spans="1:10" x14ac:dyDescent="0.2">
      <c r="A375" s="127"/>
    </row>
    <row r="376" spans="1:10" x14ac:dyDescent="0.2">
      <c r="A376" s="127"/>
    </row>
    <row r="377" spans="1:10" x14ac:dyDescent="0.2">
      <c r="A377" s="127"/>
    </row>
    <row r="378" spans="1:10" x14ac:dyDescent="0.2">
      <c r="A378" s="127"/>
    </row>
    <row r="379" spans="1:10" x14ac:dyDescent="0.2">
      <c r="A379" s="127"/>
      <c r="C379" s="86"/>
      <c r="D379" s="127"/>
      <c r="H379" s="99"/>
      <c r="J379" s="256"/>
    </row>
    <row r="380" spans="1:10" x14ac:dyDescent="0.2">
      <c r="A380" s="127"/>
      <c r="B380" s="107"/>
    </row>
    <row r="381" spans="1:10" x14ac:dyDescent="0.2">
      <c r="A381" s="127"/>
      <c r="C381" s="86"/>
      <c r="H381" s="99"/>
      <c r="J381" s="256"/>
    </row>
    <row r="382" spans="1:10" x14ac:dyDescent="0.2">
      <c r="A382" s="127"/>
      <c r="C382" s="86"/>
      <c r="H382" s="99"/>
      <c r="J382" s="256"/>
    </row>
    <row r="383" spans="1:10" x14ac:dyDescent="0.2">
      <c r="A383" s="127"/>
    </row>
    <row r="384" spans="1:10" x14ac:dyDescent="0.2">
      <c r="A384" s="127"/>
      <c r="C384" s="128"/>
      <c r="D384" s="81"/>
      <c r="E384" s="81"/>
      <c r="F384" s="96"/>
      <c r="G384" s="81"/>
      <c r="H384" s="81"/>
      <c r="I384" s="81"/>
      <c r="J384" s="81"/>
    </row>
    <row r="385" spans="1:10" x14ac:dyDescent="0.2">
      <c r="A385" s="127"/>
      <c r="I385" s="90"/>
      <c r="J385" s="86"/>
    </row>
    <row r="386" spans="1:10" x14ac:dyDescent="0.2">
      <c r="A386" s="127"/>
      <c r="B386" s="107"/>
    </row>
    <row r="387" spans="1:10" x14ac:dyDescent="0.2">
      <c r="A387" s="127"/>
      <c r="B387" s="86"/>
    </row>
    <row r="388" spans="1:10" x14ac:dyDescent="0.2">
      <c r="A388" s="127"/>
      <c r="B388" s="86"/>
    </row>
    <row r="389" spans="1:10" x14ac:dyDescent="0.2">
      <c r="A389" s="127"/>
    </row>
    <row r="390" spans="1:10" x14ac:dyDescent="0.2">
      <c r="A390" s="127"/>
      <c r="B390" s="86"/>
    </row>
    <row r="391" spans="1:10" x14ac:dyDescent="0.2">
      <c r="A391" s="127"/>
    </row>
    <row r="392" spans="1:10" x14ac:dyDescent="0.2">
      <c r="C392" s="86"/>
      <c r="H392" s="99"/>
      <c r="J392" s="89"/>
    </row>
    <row r="394" spans="1:10" x14ac:dyDescent="0.2">
      <c r="B394" s="107"/>
    </row>
    <row r="395" spans="1:10" x14ac:dyDescent="0.2">
      <c r="B395" s="86"/>
      <c r="C395" s="86"/>
      <c r="H395" s="99"/>
      <c r="J395" s="89"/>
    </row>
    <row r="396" spans="1:10" x14ac:dyDescent="0.2">
      <c r="H396" s="99"/>
      <c r="J396" s="89"/>
    </row>
    <row r="400" spans="1:10" x14ac:dyDescent="0.2">
      <c r="B400" s="108"/>
      <c r="C400" s="192"/>
    </row>
    <row r="401" spans="3:3" x14ac:dyDescent="0.2">
      <c r="C401" s="192"/>
    </row>
    <row r="402" spans="3:3" x14ac:dyDescent="0.2">
      <c r="C402" s="192"/>
    </row>
    <row r="403" spans="3:3" x14ac:dyDescent="0.2">
      <c r="C403" s="192"/>
    </row>
    <row r="404" spans="3:3" x14ac:dyDescent="0.2">
      <c r="C404" s="192"/>
    </row>
    <row r="405" spans="3:3" x14ac:dyDescent="0.2">
      <c r="C405" s="192"/>
    </row>
  </sheetData>
  <mergeCells count="33">
    <mergeCell ref="B289:D289"/>
    <mergeCell ref="B290:D290"/>
    <mergeCell ref="B284:D284"/>
    <mergeCell ref="B285:D285"/>
    <mergeCell ref="B286:D286"/>
    <mergeCell ref="B287:D287"/>
    <mergeCell ref="B288:D288"/>
    <mergeCell ref="B274:D274"/>
    <mergeCell ref="B280:D280"/>
    <mergeCell ref="B281:D281"/>
    <mergeCell ref="B282:D282"/>
    <mergeCell ref="B283:D283"/>
    <mergeCell ref="B269:D269"/>
    <mergeCell ref="B270:D270"/>
    <mergeCell ref="B271:D271"/>
    <mergeCell ref="B272:D272"/>
    <mergeCell ref="B273:D273"/>
    <mergeCell ref="B264:D264"/>
    <mergeCell ref="B265:D265"/>
    <mergeCell ref="B266:D266"/>
    <mergeCell ref="B267:D267"/>
    <mergeCell ref="B268:D268"/>
    <mergeCell ref="B6:D6"/>
    <mergeCell ref="B7:D7"/>
    <mergeCell ref="B8:D8"/>
    <mergeCell ref="B14:D14"/>
    <mergeCell ref="B15:D15"/>
    <mergeCell ref="B16:D16"/>
    <mergeCell ref="B9:D9"/>
    <mergeCell ref="B10:D10"/>
    <mergeCell ref="B11:D11"/>
    <mergeCell ref="B12:D12"/>
    <mergeCell ref="B13:D13"/>
  </mergeCells>
  <pageMargins left="0.25" right="0.25" top="0.75" bottom="0.75" header="0.3" footer="0.3"/>
  <pageSetup scale="76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3CFCC-2853-4E64-8F14-FDBAEABB2B7D}">
  <sheetPr>
    <tabColor theme="0" tint="-0.499984740745262"/>
    <pageSetUpPr fitToPage="1"/>
  </sheetPr>
  <dimension ref="A1:J258"/>
  <sheetViews>
    <sheetView topLeftCell="A124" zoomScaleNormal="100" workbookViewId="0">
      <selection activeCell="E136" sqref="E136"/>
    </sheetView>
  </sheetViews>
  <sheetFormatPr defaultColWidth="9.140625" defaultRowHeight="12.75" x14ac:dyDescent="0.2"/>
  <cols>
    <col min="1" max="3" width="15.7109375" style="73" customWidth="1"/>
    <col min="4" max="4" width="15.7109375" style="127" customWidth="1"/>
    <col min="5" max="8" width="15.7109375" style="73" customWidth="1"/>
    <col min="9" max="16384" width="9.140625" style="73"/>
  </cols>
  <sheetData>
    <row r="1" spans="1:8" ht="18" x14ac:dyDescent="0.25">
      <c r="A1" s="237" t="s">
        <v>489</v>
      </c>
      <c r="B1" s="236" t="s">
        <v>109</v>
      </c>
      <c r="C1" s="134"/>
      <c r="D1" s="117"/>
      <c r="E1" s="117"/>
      <c r="F1" s="117"/>
      <c r="G1" s="117"/>
      <c r="H1" s="117"/>
    </row>
    <row r="3" spans="1:8" ht="15" customHeight="1" x14ac:dyDescent="0.2">
      <c r="A3" s="119">
        <v>10.050000000000001</v>
      </c>
      <c r="B3" s="113" t="s">
        <v>111</v>
      </c>
      <c r="C3" s="135"/>
      <c r="D3" s="199"/>
      <c r="E3" s="156"/>
      <c r="F3" s="156"/>
      <c r="G3" s="269"/>
      <c r="H3" s="156"/>
    </row>
    <row r="4" spans="1:8" x14ac:dyDescent="0.2">
      <c r="B4" s="127"/>
      <c r="C4" s="108"/>
      <c r="E4" s="140"/>
      <c r="F4" s="89"/>
    </row>
    <row r="5" spans="1:8" ht="15" x14ac:dyDescent="0.25">
      <c r="B5" s="193" t="s">
        <v>343</v>
      </c>
      <c r="D5" s="73"/>
      <c r="E5" s="127"/>
    </row>
    <row r="6" spans="1:8" x14ac:dyDescent="0.2">
      <c r="B6" s="107" t="s">
        <v>360</v>
      </c>
      <c r="D6" s="73" t="s">
        <v>344</v>
      </c>
      <c r="F6" s="127">
        <v>0</v>
      </c>
      <c r="G6" s="99">
        <v>10</v>
      </c>
      <c r="H6" s="89">
        <f>F6*G6</f>
        <v>0</v>
      </c>
    </row>
    <row r="7" spans="1:8" x14ac:dyDescent="0.2">
      <c r="D7" s="73"/>
      <c r="F7" s="127"/>
      <c r="G7" s="99"/>
      <c r="H7" s="89"/>
    </row>
    <row r="8" spans="1:8" x14ac:dyDescent="0.2">
      <c r="B8" s="107" t="s">
        <v>607</v>
      </c>
      <c r="D8" s="73" t="s">
        <v>344</v>
      </c>
      <c r="F8" s="127">
        <v>0</v>
      </c>
      <c r="G8" s="99">
        <v>10</v>
      </c>
      <c r="H8" s="89">
        <f>F8*G8</f>
        <v>0</v>
      </c>
    </row>
    <row r="9" spans="1:8" x14ac:dyDescent="0.2">
      <c r="B9" s="107"/>
      <c r="D9" s="73" t="s">
        <v>622</v>
      </c>
      <c r="F9" s="127">
        <v>0</v>
      </c>
      <c r="G9" s="99">
        <v>10</v>
      </c>
      <c r="H9" s="89">
        <f>F9*G9</f>
        <v>0</v>
      </c>
    </row>
    <row r="10" spans="1:8" x14ac:dyDescent="0.2">
      <c r="D10" s="73"/>
      <c r="F10" s="127"/>
      <c r="G10" s="99"/>
      <c r="H10" s="89"/>
    </row>
    <row r="11" spans="1:8" x14ac:dyDescent="0.2">
      <c r="B11" s="107" t="s">
        <v>617</v>
      </c>
      <c r="D11" s="73" t="s">
        <v>344</v>
      </c>
      <c r="F11" s="127">
        <v>0</v>
      </c>
      <c r="G11" s="99">
        <v>10</v>
      </c>
      <c r="H11" s="89">
        <f>F11*G11</f>
        <v>0</v>
      </c>
    </row>
    <row r="12" spans="1:8" x14ac:dyDescent="0.2">
      <c r="D12" s="73"/>
      <c r="F12" s="127"/>
      <c r="G12" s="99"/>
      <c r="H12" s="89"/>
    </row>
    <row r="13" spans="1:8" x14ac:dyDescent="0.2">
      <c r="B13" s="107" t="s">
        <v>606</v>
      </c>
      <c r="D13" s="73" t="s">
        <v>344</v>
      </c>
      <c r="F13" s="127">
        <v>0</v>
      </c>
      <c r="G13" s="99">
        <v>10</v>
      </c>
      <c r="H13" s="89">
        <f>F13*G13</f>
        <v>0</v>
      </c>
    </row>
    <row r="14" spans="1:8" x14ac:dyDescent="0.2">
      <c r="D14" s="73"/>
      <c r="F14" s="127"/>
      <c r="G14" s="99"/>
      <c r="H14" s="89"/>
    </row>
    <row r="15" spans="1:8" x14ac:dyDescent="0.2">
      <c r="B15" s="107" t="s">
        <v>345</v>
      </c>
      <c r="D15" s="73" t="s">
        <v>344</v>
      </c>
      <c r="F15" s="127">
        <v>0</v>
      </c>
      <c r="G15" s="99">
        <v>10</v>
      </c>
      <c r="H15" s="89">
        <f>F15*G15</f>
        <v>0</v>
      </c>
    </row>
    <row r="16" spans="1:8" x14ac:dyDescent="0.2">
      <c r="D16" s="73"/>
      <c r="F16" s="127"/>
      <c r="G16" s="99"/>
      <c r="H16" s="89"/>
    </row>
    <row r="17" spans="2:8" x14ac:dyDescent="0.2">
      <c r="B17" s="107" t="s">
        <v>346</v>
      </c>
      <c r="D17" s="73" t="s">
        <v>344</v>
      </c>
      <c r="F17" s="127">
        <v>0</v>
      </c>
      <c r="G17" s="99">
        <v>10</v>
      </c>
      <c r="H17" s="89">
        <f>F17*G17</f>
        <v>0</v>
      </c>
    </row>
    <row r="18" spans="2:8" x14ac:dyDescent="0.2">
      <c r="D18" s="73"/>
      <c r="F18" s="127"/>
      <c r="G18" s="99"/>
      <c r="H18" s="89"/>
    </row>
    <row r="19" spans="2:8" x14ac:dyDescent="0.2">
      <c r="B19" s="107" t="s">
        <v>347</v>
      </c>
      <c r="D19" s="73" t="s">
        <v>344</v>
      </c>
      <c r="F19" s="127">
        <v>0</v>
      </c>
      <c r="G19" s="99">
        <v>10</v>
      </c>
      <c r="H19" s="89">
        <f>F19*G19</f>
        <v>0</v>
      </c>
    </row>
    <row r="20" spans="2:8" x14ac:dyDescent="0.2">
      <c r="B20" s="107"/>
      <c r="D20" s="73" t="s">
        <v>623</v>
      </c>
      <c r="F20" s="127">
        <v>0</v>
      </c>
      <c r="G20" s="99">
        <v>350</v>
      </c>
      <c r="H20" s="89">
        <f>F20*G20</f>
        <v>0</v>
      </c>
    </row>
    <row r="22" spans="2:8" x14ac:dyDescent="0.2">
      <c r="B22" s="107" t="s">
        <v>620</v>
      </c>
      <c r="D22" s="73" t="s">
        <v>344</v>
      </c>
      <c r="F22" s="127">
        <v>0</v>
      </c>
      <c r="G22" s="99">
        <v>10</v>
      </c>
      <c r="H22" s="89">
        <f>F22*G22</f>
        <v>0</v>
      </c>
    </row>
    <row r="23" spans="2:8" x14ac:dyDescent="0.2">
      <c r="D23" s="73"/>
      <c r="F23" s="127"/>
      <c r="G23" s="99"/>
      <c r="H23" s="89"/>
    </row>
    <row r="24" spans="2:8" x14ac:dyDescent="0.2">
      <c r="B24" s="107" t="s">
        <v>348</v>
      </c>
      <c r="D24" s="73" t="s">
        <v>344</v>
      </c>
      <c r="F24" s="127">
        <v>0</v>
      </c>
      <c r="G24" s="99">
        <v>10</v>
      </c>
      <c r="H24" s="89">
        <f>F24*G24</f>
        <v>0</v>
      </c>
    </row>
    <row r="25" spans="2:8" x14ac:dyDescent="0.2">
      <c r="D25" s="73"/>
      <c r="F25" s="127"/>
      <c r="G25" s="99"/>
      <c r="H25" s="89"/>
    </row>
    <row r="26" spans="2:8" x14ac:dyDescent="0.2">
      <c r="B26" s="107" t="s">
        <v>349</v>
      </c>
      <c r="D26" s="73" t="s">
        <v>344</v>
      </c>
      <c r="F26" s="127">
        <v>0</v>
      </c>
      <c r="G26" s="99">
        <v>10</v>
      </c>
      <c r="H26" s="89">
        <f>F26*G26</f>
        <v>0</v>
      </c>
    </row>
    <row r="27" spans="2:8" x14ac:dyDescent="0.2">
      <c r="D27" s="73"/>
      <c r="F27" s="127"/>
      <c r="G27" s="99"/>
      <c r="H27" s="89"/>
    </row>
    <row r="28" spans="2:8" x14ac:dyDescent="0.2">
      <c r="B28" s="107" t="s">
        <v>349</v>
      </c>
      <c r="D28" s="73" t="s">
        <v>344</v>
      </c>
      <c r="F28" s="127">
        <v>0</v>
      </c>
      <c r="G28" s="99">
        <v>10</v>
      </c>
      <c r="H28" s="89">
        <f>G28*F28</f>
        <v>0</v>
      </c>
    </row>
    <row r="29" spans="2:8" x14ac:dyDescent="0.2">
      <c r="D29" s="73"/>
      <c r="F29" s="127"/>
      <c r="G29" s="99"/>
      <c r="H29" s="89"/>
    </row>
    <row r="30" spans="2:8" x14ac:dyDescent="0.2">
      <c r="B30" s="107" t="s">
        <v>349</v>
      </c>
      <c r="D30" s="73" t="s">
        <v>344</v>
      </c>
      <c r="F30" s="127">
        <v>0</v>
      </c>
      <c r="G30" s="99">
        <v>10</v>
      </c>
      <c r="H30" s="89">
        <f>G30*F30</f>
        <v>0</v>
      </c>
    </row>
    <row r="31" spans="2:8" x14ac:dyDescent="0.2">
      <c r="D31" s="73"/>
      <c r="F31" s="127"/>
      <c r="G31" s="99"/>
      <c r="H31" s="89"/>
    </row>
    <row r="32" spans="2:8" x14ac:dyDescent="0.2">
      <c r="B32" s="107" t="s">
        <v>350</v>
      </c>
      <c r="D32" s="73" t="s">
        <v>344</v>
      </c>
      <c r="F32" s="127">
        <v>0</v>
      </c>
      <c r="G32" s="99">
        <v>10</v>
      </c>
      <c r="H32" s="89">
        <f>G32*F32</f>
        <v>0</v>
      </c>
    </row>
    <row r="33" spans="2:8" x14ac:dyDescent="0.2">
      <c r="B33" s="107"/>
      <c r="D33" s="73"/>
      <c r="F33" s="127"/>
      <c r="G33" s="99"/>
      <c r="H33" s="89"/>
    </row>
    <row r="34" spans="2:8" x14ac:dyDescent="0.2">
      <c r="B34" s="107" t="s">
        <v>9</v>
      </c>
      <c r="D34" s="73" t="s">
        <v>344</v>
      </c>
      <c r="F34" s="127">
        <v>0</v>
      </c>
      <c r="G34" s="99">
        <v>10</v>
      </c>
      <c r="H34" s="89">
        <f>G34*F34</f>
        <v>0</v>
      </c>
    </row>
    <row r="35" spans="2:8" x14ac:dyDescent="0.2">
      <c r="B35" s="107"/>
      <c r="D35" s="73"/>
      <c r="F35" s="127"/>
      <c r="G35" s="99"/>
      <c r="H35" s="89"/>
    </row>
    <row r="36" spans="2:8" x14ac:dyDescent="0.2">
      <c r="B36" s="194" t="s">
        <v>621</v>
      </c>
      <c r="C36" s="141"/>
      <c r="D36" s="141" t="s">
        <v>344</v>
      </c>
      <c r="E36" s="141"/>
      <c r="F36" s="147">
        <v>0</v>
      </c>
      <c r="G36" s="173">
        <v>10</v>
      </c>
      <c r="H36" s="155">
        <f>G36*F36</f>
        <v>0</v>
      </c>
    </row>
    <row r="37" spans="2:8" x14ac:dyDescent="0.2">
      <c r="D37" s="73"/>
      <c r="F37" s="127"/>
      <c r="G37" s="126" t="s">
        <v>179</v>
      </c>
      <c r="H37" s="89">
        <f>SUM(H6:H36)</f>
        <v>0</v>
      </c>
    </row>
    <row r="38" spans="2:8" x14ac:dyDescent="0.2">
      <c r="D38" s="73"/>
      <c r="F38" s="127"/>
      <c r="G38" s="86" t="s">
        <v>518</v>
      </c>
      <c r="H38" s="89">
        <v>100</v>
      </c>
    </row>
    <row r="39" spans="2:8" x14ac:dyDescent="0.2">
      <c r="D39" s="73"/>
      <c r="F39" s="127"/>
      <c r="G39" s="149" t="s">
        <v>251</v>
      </c>
      <c r="H39" s="155">
        <f>(H37+H38)*0.07</f>
        <v>7.0000000000000009</v>
      </c>
    </row>
    <row r="40" spans="2:8" x14ac:dyDescent="0.2">
      <c r="D40" s="73"/>
      <c r="F40" s="127"/>
      <c r="G40" s="195" t="s">
        <v>23</v>
      </c>
      <c r="H40" s="100">
        <f>SUM(H37:H39)</f>
        <v>107</v>
      </c>
    </row>
    <row r="41" spans="2:8" x14ac:dyDescent="0.2">
      <c r="D41" s="73"/>
      <c r="F41" s="127"/>
    </row>
    <row r="42" spans="2:8" ht="15" x14ac:dyDescent="0.25">
      <c r="B42" s="193" t="s">
        <v>351</v>
      </c>
      <c r="D42" s="73"/>
      <c r="E42" s="127"/>
      <c r="F42" s="99"/>
      <c r="G42" s="195"/>
    </row>
    <row r="43" spans="2:8" x14ac:dyDescent="0.2">
      <c r="B43" s="196" t="s">
        <v>1</v>
      </c>
      <c r="C43" s="141"/>
      <c r="D43" s="147"/>
      <c r="E43" s="141"/>
      <c r="F43" s="147" t="s">
        <v>177</v>
      </c>
      <c r="G43" s="147" t="s">
        <v>352</v>
      </c>
      <c r="H43" s="147" t="s">
        <v>179</v>
      </c>
    </row>
    <row r="44" spans="2:8" x14ac:dyDescent="0.2">
      <c r="B44" s="115" t="s">
        <v>266</v>
      </c>
      <c r="C44" s="135"/>
      <c r="D44" s="135"/>
      <c r="E44" s="135"/>
      <c r="F44" s="200"/>
      <c r="G44" s="200"/>
      <c r="H44" s="200"/>
    </row>
    <row r="45" spans="2:8" x14ac:dyDescent="0.2">
      <c r="B45" s="166" t="s">
        <v>353</v>
      </c>
      <c r="E45" s="127" t="s">
        <v>630</v>
      </c>
      <c r="F45" s="127">
        <v>0</v>
      </c>
      <c r="G45" s="87">
        <v>95</v>
      </c>
      <c r="H45" s="89">
        <f>F45*G45</f>
        <v>0</v>
      </c>
    </row>
    <row r="46" spans="2:8" x14ac:dyDescent="0.2">
      <c r="B46" s="166" t="s">
        <v>354</v>
      </c>
      <c r="E46" s="127" t="s">
        <v>630</v>
      </c>
      <c r="F46" s="127">
        <v>0</v>
      </c>
      <c r="G46" s="87">
        <v>445</v>
      </c>
      <c r="H46" s="89">
        <f>F46*G46</f>
        <v>0</v>
      </c>
    </row>
    <row r="47" spans="2:8" x14ac:dyDescent="0.2">
      <c r="B47" s="166" t="s">
        <v>624</v>
      </c>
      <c r="E47" s="127" t="s">
        <v>629</v>
      </c>
      <c r="F47" s="127">
        <v>0</v>
      </c>
      <c r="G47" s="87">
        <v>275</v>
      </c>
      <c r="H47" s="89">
        <f t="shared" ref="H47:H51" si="0">F47*G47</f>
        <v>0</v>
      </c>
    </row>
    <row r="48" spans="2:8" x14ac:dyDescent="0.2">
      <c r="B48" s="166" t="s">
        <v>632</v>
      </c>
      <c r="E48" s="127"/>
      <c r="F48" s="127">
        <v>0</v>
      </c>
      <c r="G48" s="87">
        <v>14</v>
      </c>
      <c r="H48" s="89">
        <f t="shared" si="0"/>
        <v>0</v>
      </c>
    </row>
    <row r="49" spans="2:8" x14ac:dyDescent="0.2">
      <c r="B49" s="166" t="s">
        <v>633</v>
      </c>
      <c r="E49" s="127"/>
      <c r="F49" s="127">
        <v>0</v>
      </c>
      <c r="G49" s="87">
        <v>18</v>
      </c>
      <c r="H49" s="89">
        <f t="shared" si="0"/>
        <v>0</v>
      </c>
    </row>
    <row r="50" spans="2:8" x14ac:dyDescent="0.2">
      <c r="B50" s="166" t="s">
        <v>625</v>
      </c>
      <c r="E50" s="127"/>
      <c r="F50" s="127">
        <v>0</v>
      </c>
      <c r="G50" s="87">
        <v>10</v>
      </c>
      <c r="H50" s="89">
        <f t="shared" si="0"/>
        <v>0</v>
      </c>
    </row>
    <row r="51" spans="2:8" x14ac:dyDescent="0.2">
      <c r="B51" s="166" t="s">
        <v>626</v>
      </c>
      <c r="E51" s="127"/>
      <c r="F51" s="127">
        <v>0</v>
      </c>
      <c r="G51" s="87">
        <v>15</v>
      </c>
      <c r="H51" s="89">
        <f t="shared" si="0"/>
        <v>0</v>
      </c>
    </row>
    <row r="52" spans="2:8" x14ac:dyDescent="0.2">
      <c r="B52" s="166"/>
      <c r="E52" s="127"/>
      <c r="F52" s="127"/>
      <c r="G52" s="140"/>
      <c r="H52" s="89"/>
    </row>
    <row r="53" spans="2:8" x14ac:dyDescent="0.2">
      <c r="B53" s="115" t="s">
        <v>262</v>
      </c>
      <c r="C53" s="135"/>
      <c r="D53" s="135"/>
      <c r="E53" s="199"/>
      <c r="F53" s="199"/>
      <c r="G53" s="201"/>
      <c r="H53" s="202"/>
    </row>
    <row r="54" spans="2:8" x14ac:dyDescent="0.2">
      <c r="B54" s="166" t="s">
        <v>355</v>
      </c>
      <c r="E54" s="127"/>
      <c r="F54" s="127">
        <v>0</v>
      </c>
      <c r="G54" s="87">
        <v>600</v>
      </c>
      <c r="H54" s="89">
        <f t="shared" ref="H54:H58" si="1">F54*G54</f>
        <v>0</v>
      </c>
    </row>
    <row r="55" spans="2:8" x14ac:dyDescent="0.2">
      <c r="B55" s="166" t="s">
        <v>627</v>
      </c>
      <c r="E55" s="127" t="s">
        <v>629</v>
      </c>
      <c r="F55" s="127">
        <v>0</v>
      </c>
      <c r="G55" s="87">
        <v>575</v>
      </c>
      <c r="H55" s="89">
        <f t="shared" ref="H55" si="2">F55*G55</f>
        <v>0</v>
      </c>
    </row>
    <row r="56" spans="2:8" x14ac:dyDescent="0.2">
      <c r="B56" s="166" t="s">
        <v>353</v>
      </c>
      <c r="E56" s="127" t="s">
        <v>629</v>
      </c>
      <c r="F56" s="127">
        <v>0</v>
      </c>
      <c r="G56" s="87">
        <v>187</v>
      </c>
      <c r="H56" s="89">
        <f t="shared" si="1"/>
        <v>0</v>
      </c>
    </row>
    <row r="57" spans="2:8" x14ac:dyDescent="0.2">
      <c r="B57" s="166" t="s">
        <v>356</v>
      </c>
      <c r="E57" s="127" t="s">
        <v>629</v>
      </c>
      <c r="F57" s="127">
        <v>0</v>
      </c>
      <c r="G57" s="87">
        <v>100</v>
      </c>
      <c r="H57" s="89">
        <f t="shared" si="1"/>
        <v>0</v>
      </c>
    </row>
    <row r="58" spans="2:8" x14ac:dyDescent="0.2">
      <c r="B58" s="166" t="s">
        <v>354</v>
      </c>
      <c r="E58" s="127" t="s">
        <v>629</v>
      </c>
      <c r="F58" s="127">
        <v>0</v>
      </c>
      <c r="G58" s="87">
        <v>187</v>
      </c>
      <c r="H58" s="89">
        <f t="shared" si="1"/>
        <v>0</v>
      </c>
    </row>
    <row r="59" spans="2:8" x14ac:dyDescent="0.2">
      <c r="B59" s="166" t="s">
        <v>624</v>
      </c>
      <c r="E59" s="127" t="s">
        <v>629</v>
      </c>
      <c r="F59" s="127">
        <v>0</v>
      </c>
      <c r="G59" s="87">
        <v>275</v>
      </c>
      <c r="H59" s="89">
        <f t="shared" ref="H59:H66" si="3">F59*G59</f>
        <v>0</v>
      </c>
    </row>
    <row r="60" spans="2:8" x14ac:dyDescent="0.2">
      <c r="B60" s="166" t="s">
        <v>357</v>
      </c>
      <c r="E60" s="127"/>
      <c r="F60" s="127">
        <v>0</v>
      </c>
      <c r="G60" s="87">
        <v>325</v>
      </c>
      <c r="H60" s="89">
        <f t="shared" si="3"/>
        <v>0</v>
      </c>
    </row>
    <row r="61" spans="2:8" x14ac:dyDescent="0.2">
      <c r="B61" s="166" t="s">
        <v>358</v>
      </c>
      <c r="E61" s="127"/>
      <c r="F61" s="127">
        <v>0</v>
      </c>
      <c r="G61" s="87">
        <v>25</v>
      </c>
      <c r="H61" s="89">
        <f t="shared" si="3"/>
        <v>0</v>
      </c>
    </row>
    <row r="62" spans="2:8" x14ac:dyDescent="0.2">
      <c r="B62" s="166" t="s">
        <v>632</v>
      </c>
      <c r="E62" s="127"/>
      <c r="F62" s="127">
        <v>0</v>
      </c>
      <c r="G62" s="87">
        <v>14</v>
      </c>
      <c r="H62" s="89">
        <f t="shared" si="3"/>
        <v>0</v>
      </c>
    </row>
    <row r="63" spans="2:8" x14ac:dyDescent="0.2">
      <c r="B63" s="166" t="s">
        <v>633</v>
      </c>
      <c r="E63" s="127"/>
      <c r="F63" s="127">
        <v>0</v>
      </c>
      <c r="G63" s="87">
        <v>50</v>
      </c>
      <c r="H63" s="89">
        <f t="shared" si="3"/>
        <v>0</v>
      </c>
    </row>
    <row r="64" spans="2:8" x14ac:dyDescent="0.2">
      <c r="B64" s="166" t="s">
        <v>631</v>
      </c>
      <c r="E64" s="127"/>
      <c r="F64" s="127">
        <v>0</v>
      </c>
      <c r="G64" s="87">
        <v>85.6</v>
      </c>
      <c r="H64" s="89">
        <f t="shared" ref="H64" si="4">F64*G64</f>
        <v>0</v>
      </c>
    </row>
    <row r="65" spans="2:8" x14ac:dyDescent="0.2">
      <c r="B65" s="166" t="s">
        <v>625</v>
      </c>
      <c r="E65" s="127"/>
      <c r="F65" s="127">
        <v>0</v>
      </c>
      <c r="G65" s="87">
        <v>10</v>
      </c>
      <c r="H65" s="89">
        <f t="shared" si="3"/>
        <v>0</v>
      </c>
    </row>
    <row r="66" spans="2:8" x14ac:dyDescent="0.2">
      <c r="B66" s="166" t="s">
        <v>626</v>
      </c>
      <c r="E66" s="127"/>
      <c r="F66" s="127">
        <v>0</v>
      </c>
      <c r="G66" s="87">
        <v>15</v>
      </c>
      <c r="H66" s="89">
        <f t="shared" si="3"/>
        <v>0</v>
      </c>
    </row>
    <row r="67" spans="2:8" x14ac:dyDescent="0.2">
      <c r="B67" s="166" t="s">
        <v>628</v>
      </c>
      <c r="E67" s="127"/>
      <c r="F67" s="127">
        <v>0</v>
      </c>
      <c r="G67" s="87">
        <v>50</v>
      </c>
      <c r="H67" s="89">
        <f t="shared" ref="H67" si="5">F67*G67</f>
        <v>0</v>
      </c>
    </row>
    <row r="68" spans="2:8" x14ac:dyDescent="0.2">
      <c r="E68" s="127"/>
    </row>
    <row r="69" spans="2:8" x14ac:dyDescent="0.2">
      <c r="B69" s="115" t="s">
        <v>267</v>
      </c>
      <c r="C69" s="135"/>
      <c r="D69" s="135"/>
      <c r="E69" s="199"/>
      <c r="F69" s="199"/>
      <c r="G69" s="201"/>
      <c r="H69" s="202"/>
    </row>
    <row r="70" spans="2:8" x14ac:dyDescent="0.2">
      <c r="B70" s="166" t="s">
        <v>353</v>
      </c>
      <c r="E70" s="127"/>
      <c r="F70" s="127">
        <v>0</v>
      </c>
      <c r="G70" s="87">
        <v>95</v>
      </c>
      <c r="H70" s="89">
        <f>$F70*$G70</f>
        <v>0</v>
      </c>
    </row>
    <row r="71" spans="2:8" x14ac:dyDescent="0.2">
      <c r="B71" s="166" t="s">
        <v>354</v>
      </c>
      <c r="E71" s="127" t="s">
        <v>630</v>
      </c>
      <c r="F71" s="127">
        <v>0</v>
      </c>
      <c r="G71" s="87">
        <v>445</v>
      </c>
      <c r="H71" s="89">
        <f>$F71*$G71</f>
        <v>0</v>
      </c>
    </row>
    <row r="72" spans="2:8" x14ac:dyDescent="0.2">
      <c r="B72" s="166" t="s">
        <v>624</v>
      </c>
      <c r="E72" s="127" t="s">
        <v>629</v>
      </c>
      <c r="F72" s="127">
        <v>0</v>
      </c>
      <c r="G72" s="87">
        <v>275</v>
      </c>
      <c r="H72" s="89">
        <f>$F72*$G72</f>
        <v>0</v>
      </c>
    </row>
    <row r="73" spans="2:8" x14ac:dyDescent="0.2">
      <c r="B73" s="166" t="s">
        <v>632</v>
      </c>
      <c r="E73" s="127"/>
      <c r="F73" s="127">
        <v>0</v>
      </c>
      <c r="G73" s="87">
        <v>14</v>
      </c>
      <c r="H73" s="89">
        <f>$F73*$G73</f>
        <v>0</v>
      </c>
    </row>
    <row r="74" spans="2:8" x14ac:dyDescent="0.2">
      <c r="B74" s="166" t="s">
        <v>633</v>
      </c>
      <c r="E74" s="127"/>
      <c r="F74" s="127">
        <v>0</v>
      </c>
      <c r="G74" s="87">
        <v>18</v>
      </c>
      <c r="H74" s="89">
        <f>$F74*$G74</f>
        <v>0</v>
      </c>
    </row>
    <row r="75" spans="2:8" x14ac:dyDescent="0.2">
      <c r="B75" s="166" t="s">
        <v>625</v>
      </c>
      <c r="E75" s="127"/>
      <c r="F75" s="127">
        <v>0</v>
      </c>
      <c r="G75" s="87">
        <v>10</v>
      </c>
      <c r="H75" s="89">
        <f t="shared" ref="H75:H76" si="6">$F75*$G75</f>
        <v>0</v>
      </c>
    </row>
    <row r="76" spans="2:8" x14ac:dyDescent="0.2">
      <c r="B76" s="169" t="s">
        <v>626</v>
      </c>
      <c r="C76" s="141"/>
      <c r="D76" s="141"/>
      <c r="E76" s="147"/>
      <c r="F76" s="147">
        <v>0</v>
      </c>
      <c r="G76" s="293">
        <v>15</v>
      </c>
      <c r="H76" s="155">
        <f t="shared" si="6"/>
        <v>0</v>
      </c>
    </row>
    <row r="77" spans="2:8" x14ac:dyDescent="0.2">
      <c r="B77" s="127"/>
      <c r="E77" s="127"/>
      <c r="F77" s="87"/>
      <c r="G77" s="86" t="s">
        <v>179</v>
      </c>
      <c r="H77" s="89">
        <f>SUM(H45:H76)</f>
        <v>0</v>
      </c>
    </row>
    <row r="78" spans="2:8" x14ac:dyDescent="0.2">
      <c r="B78" s="127"/>
      <c r="E78" s="127"/>
      <c r="F78" s="87"/>
      <c r="G78" s="86" t="s">
        <v>518</v>
      </c>
      <c r="H78" s="89">
        <v>100</v>
      </c>
    </row>
    <row r="79" spans="2:8" x14ac:dyDescent="0.2">
      <c r="B79" s="127"/>
      <c r="E79" s="127"/>
      <c r="F79" s="87"/>
      <c r="G79" s="149" t="s">
        <v>251</v>
      </c>
      <c r="H79" s="155">
        <f>(H77+H78)*0.07</f>
        <v>7.0000000000000009</v>
      </c>
    </row>
    <row r="80" spans="2:8" x14ac:dyDescent="0.2">
      <c r="B80" s="127"/>
      <c r="E80" s="127"/>
      <c r="F80" s="87"/>
      <c r="G80" s="195" t="s">
        <v>23</v>
      </c>
      <c r="H80" s="100">
        <f>SUM(H77:H79)</f>
        <v>107</v>
      </c>
    </row>
    <row r="81" spans="2:8" x14ac:dyDescent="0.2">
      <c r="B81" s="127"/>
      <c r="E81" s="87"/>
      <c r="F81" s="100"/>
    </row>
    <row r="82" spans="2:8" ht="15" x14ac:dyDescent="0.25">
      <c r="B82" s="193" t="s">
        <v>359</v>
      </c>
      <c r="E82" s="87"/>
      <c r="F82" s="100"/>
      <c r="G82" s="195"/>
    </row>
    <row r="83" spans="2:8" x14ac:dyDescent="0.2">
      <c r="B83" s="107" t="s">
        <v>360</v>
      </c>
      <c r="E83" s="99"/>
      <c r="F83" s="89"/>
    </row>
    <row r="84" spans="2:8" x14ac:dyDescent="0.2">
      <c r="D84" s="73" t="s">
        <v>361</v>
      </c>
      <c r="F84" s="127">
        <v>0</v>
      </c>
      <c r="G84" s="99">
        <v>75</v>
      </c>
      <c r="H84" s="89">
        <f>F84*G84</f>
        <v>0</v>
      </c>
    </row>
    <row r="85" spans="2:8" x14ac:dyDescent="0.2">
      <c r="D85" s="73" t="s">
        <v>362</v>
      </c>
      <c r="F85" s="127">
        <v>0</v>
      </c>
      <c r="G85" s="99">
        <v>75</v>
      </c>
      <c r="H85" s="89">
        <f>F85*G85</f>
        <v>0</v>
      </c>
    </row>
    <row r="86" spans="2:8" x14ac:dyDescent="0.2">
      <c r="B86" s="107" t="s">
        <v>617</v>
      </c>
      <c r="D86" s="73"/>
      <c r="F86" s="127"/>
      <c r="H86" s="89"/>
    </row>
    <row r="87" spans="2:8" x14ac:dyDescent="0.2">
      <c r="B87" s="107"/>
      <c r="D87" s="73" t="s">
        <v>361</v>
      </c>
      <c r="F87" s="127">
        <v>0</v>
      </c>
      <c r="G87" s="99">
        <v>75</v>
      </c>
      <c r="H87" s="89">
        <f>F87*G87</f>
        <v>0</v>
      </c>
    </row>
    <row r="88" spans="2:8" x14ac:dyDescent="0.2">
      <c r="B88" s="107"/>
      <c r="D88" s="73" t="s">
        <v>363</v>
      </c>
      <c r="F88" s="127">
        <v>0</v>
      </c>
      <c r="G88" s="99">
        <v>100</v>
      </c>
      <c r="H88" s="89">
        <f>F88*G88</f>
        <v>0</v>
      </c>
    </row>
    <row r="89" spans="2:8" x14ac:dyDescent="0.2">
      <c r="D89" s="73" t="s">
        <v>362</v>
      </c>
      <c r="F89" s="127">
        <v>0</v>
      </c>
      <c r="G89" s="99">
        <v>75</v>
      </c>
      <c r="H89" s="89">
        <f>F89*G89</f>
        <v>0</v>
      </c>
    </row>
    <row r="90" spans="2:8" x14ac:dyDescent="0.2">
      <c r="D90" s="73" t="s">
        <v>364</v>
      </c>
      <c r="F90" s="127">
        <v>0</v>
      </c>
      <c r="G90" s="99">
        <v>35</v>
      </c>
      <c r="H90" s="89">
        <f>F90*G90</f>
        <v>0</v>
      </c>
    </row>
    <row r="91" spans="2:8" x14ac:dyDescent="0.2">
      <c r="B91" s="107" t="s">
        <v>349</v>
      </c>
      <c r="D91" s="73"/>
      <c r="F91" s="127"/>
    </row>
    <row r="92" spans="2:8" x14ac:dyDescent="0.2">
      <c r="D92" s="73" t="s">
        <v>361</v>
      </c>
      <c r="F92" s="127">
        <v>0</v>
      </c>
      <c r="G92" s="99">
        <v>75</v>
      </c>
      <c r="H92" s="89">
        <f>F92*G92</f>
        <v>0</v>
      </c>
    </row>
    <row r="93" spans="2:8" x14ac:dyDescent="0.2">
      <c r="D93" s="73" t="s">
        <v>365</v>
      </c>
      <c r="F93" s="127">
        <v>0</v>
      </c>
      <c r="G93" s="99">
        <v>100</v>
      </c>
      <c r="H93" s="89">
        <f>F93*G93</f>
        <v>0</v>
      </c>
    </row>
    <row r="94" spans="2:8" x14ac:dyDescent="0.2">
      <c r="D94" s="73" t="s">
        <v>362</v>
      </c>
      <c r="F94" s="127">
        <v>0</v>
      </c>
      <c r="G94" s="99">
        <v>75</v>
      </c>
      <c r="H94" s="89">
        <f>F94*G94</f>
        <v>0</v>
      </c>
    </row>
    <row r="95" spans="2:8" x14ac:dyDescent="0.2">
      <c r="D95" s="73" t="s">
        <v>364</v>
      </c>
      <c r="F95" s="127">
        <v>0</v>
      </c>
      <c r="G95" s="99">
        <v>35</v>
      </c>
      <c r="H95" s="89">
        <f>F95*G95</f>
        <v>0</v>
      </c>
    </row>
    <row r="96" spans="2:8" x14ac:dyDescent="0.2">
      <c r="B96" s="107" t="s">
        <v>349</v>
      </c>
      <c r="D96" s="73"/>
      <c r="F96" s="127"/>
    </row>
    <row r="97" spans="2:8" x14ac:dyDescent="0.2">
      <c r="D97" s="73" t="s">
        <v>361</v>
      </c>
      <c r="F97" s="127">
        <v>0</v>
      </c>
      <c r="G97" s="99">
        <v>75</v>
      </c>
      <c r="H97" s="89">
        <f>F97*G97</f>
        <v>0</v>
      </c>
    </row>
    <row r="98" spans="2:8" x14ac:dyDescent="0.2">
      <c r="D98" s="73" t="s">
        <v>363</v>
      </c>
      <c r="F98" s="127">
        <v>0</v>
      </c>
      <c r="G98" s="99">
        <v>100</v>
      </c>
      <c r="H98" s="89">
        <f>F98*G98</f>
        <v>0</v>
      </c>
    </row>
    <row r="99" spans="2:8" x14ac:dyDescent="0.2">
      <c r="D99" s="73" t="s">
        <v>362</v>
      </c>
      <c r="F99" s="127">
        <v>0</v>
      </c>
      <c r="G99" s="99">
        <v>75</v>
      </c>
      <c r="H99" s="89">
        <f>F99*G99</f>
        <v>0</v>
      </c>
    </row>
    <row r="100" spans="2:8" x14ac:dyDescent="0.2">
      <c r="D100" s="73" t="s">
        <v>364</v>
      </c>
      <c r="F100" s="127">
        <v>0</v>
      </c>
      <c r="G100" s="99">
        <v>35</v>
      </c>
      <c r="H100" s="89">
        <f>F100*G100</f>
        <v>0</v>
      </c>
    </row>
    <row r="101" spans="2:8" x14ac:dyDescent="0.2">
      <c r="B101" s="107" t="s">
        <v>349</v>
      </c>
      <c r="D101" s="73"/>
      <c r="F101" s="127"/>
    </row>
    <row r="102" spans="2:8" x14ac:dyDescent="0.2">
      <c r="D102" s="73" t="s">
        <v>361</v>
      </c>
      <c r="F102" s="127">
        <v>0</v>
      </c>
      <c r="G102" s="99">
        <v>75</v>
      </c>
      <c r="H102" s="89">
        <f>F102*G102</f>
        <v>0</v>
      </c>
    </row>
    <row r="103" spans="2:8" x14ac:dyDescent="0.2">
      <c r="D103" s="73" t="s">
        <v>363</v>
      </c>
      <c r="F103" s="127">
        <v>0</v>
      </c>
      <c r="G103" s="99">
        <v>100</v>
      </c>
      <c r="H103" s="89">
        <f>F103*G103</f>
        <v>0</v>
      </c>
    </row>
    <row r="104" spans="2:8" x14ac:dyDescent="0.2">
      <c r="D104" s="73" t="s">
        <v>362</v>
      </c>
      <c r="F104" s="127">
        <v>0</v>
      </c>
      <c r="G104" s="99">
        <v>75</v>
      </c>
      <c r="H104" s="89">
        <f>F104*G104</f>
        <v>0</v>
      </c>
    </row>
    <row r="105" spans="2:8" x14ac:dyDescent="0.2">
      <c r="B105" s="141"/>
      <c r="C105" s="141"/>
      <c r="D105" s="141" t="s">
        <v>364</v>
      </c>
      <c r="E105" s="141"/>
      <c r="F105" s="147">
        <v>0</v>
      </c>
      <c r="G105" s="173">
        <v>35</v>
      </c>
      <c r="H105" s="155">
        <f>F105*G105</f>
        <v>0</v>
      </c>
    </row>
    <row r="106" spans="2:8" x14ac:dyDescent="0.2">
      <c r="D106" s="73"/>
      <c r="E106" s="127"/>
      <c r="F106" s="99"/>
      <c r="G106" s="86" t="s">
        <v>179</v>
      </c>
      <c r="H106" s="89">
        <f>SUM(H84:H105)</f>
        <v>0</v>
      </c>
    </row>
    <row r="107" spans="2:8" x14ac:dyDescent="0.2">
      <c r="D107" s="73"/>
      <c r="E107" s="127"/>
      <c r="F107" s="99"/>
      <c r="G107" s="86" t="s">
        <v>518</v>
      </c>
      <c r="H107" s="89">
        <v>100</v>
      </c>
    </row>
    <row r="108" spans="2:8" x14ac:dyDescent="0.2">
      <c r="D108" s="73"/>
      <c r="E108" s="127"/>
      <c r="G108" s="149" t="s">
        <v>251</v>
      </c>
      <c r="H108" s="155">
        <f>(H106+H107)*0.07</f>
        <v>7.0000000000000009</v>
      </c>
    </row>
    <row r="109" spans="2:8" x14ac:dyDescent="0.2">
      <c r="D109" s="73"/>
      <c r="E109" s="127"/>
      <c r="G109" s="195" t="s">
        <v>23</v>
      </c>
      <c r="H109" s="100">
        <f>SUM(H106:H108)</f>
        <v>107</v>
      </c>
    </row>
    <row r="110" spans="2:8" ht="13.5" thickBot="1" x14ac:dyDescent="0.25">
      <c r="D110" s="73"/>
      <c r="E110" s="127"/>
      <c r="G110" s="195"/>
      <c r="H110" s="100"/>
    </row>
    <row r="111" spans="2:8" x14ac:dyDescent="0.2">
      <c r="D111" s="73"/>
      <c r="E111" s="127"/>
      <c r="F111" s="294"/>
      <c r="G111" s="295" t="s">
        <v>634</v>
      </c>
      <c r="H111" s="296">
        <f>H109+H80+H40</f>
        <v>321</v>
      </c>
    </row>
    <row r="112" spans="2:8" ht="13.5" thickBot="1" x14ac:dyDescent="0.25">
      <c r="D112" s="73"/>
      <c r="E112" s="127"/>
      <c r="F112" s="297"/>
      <c r="G112" s="298" t="s">
        <v>635</v>
      </c>
      <c r="H112" s="299">
        <v>0</v>
      </c>
    </row>
    <row r="113" spans="1:8" x14ac:dyDescent="0.2">
      <c r="D113" s="73"/>
      <c r="E113" s="127"/>
      <c r="G113" s="195"/>
      <c r="H113" s="100"/>
    </row>
    <row r="114" spans="1:8" x14ac:dyDescent="0.2">
      <c r="A114" s="119">
        <v>10.14</v>
      </c>
      <c r="B114" s="113" t="s">
        <v>467</v>
      </c>
      <c r="C114" s="135"/>
      <c r="D114" s="199"/>
      <c r="E114" s="156"/>
      <c r="F114" s="156"/>
      <c r="G114" s="269"/>
      <c r="H114" s="156"/>
    </row>
    <row r="116" spans="1:8" x14ac:dyDescent="0.2">
      <c r="A116" s="271"/>
      <c r="B116" s="141"/>
      <c r="C116" s="141"/>
      <c r="D116" s="264"/>
      <c r="E116" s="147" t="s">
        <v>458</v>
      </c>
      <c r="F116" s="147" t="s">
        <v>458</v>
      </c>
      <c r="G116" s="147" t="s">
        <v>458</v>
      </c>
      <c r="H116" s="147" t="s">
        <v>458</v>
      </c>
    </row>
    <row r="117" spans="1:8" x14ac:dyDescent="0.2">
      <c r="A117" s="86" t="s">
        <v>459</v>
      </c>
      <c r="B117" s="389"/>
      <c r="C117" s="389"/>
      <c r="D117" s="389"/>
      <c r="E117" s="228">
        <v>0</v>
      </c>
      <c r="F117" s="228">
        <v>0</v>
      </c>
      <c r="G117" s="228">
        <v>0</v>
      </c>
      <c r="H117" s="228">
        <v>0</v>
      </c>
    </row>
    <row r="118" spans="1:8" x14ac:dyDescent="0.2">
      <c r="A118" s="86">
        <v>1</v>
      </c>
      <c r="B118" s="390"/>
      <c r="C118" s="390"/>
      <c r="D118" s="390"/>
      <c r="E118" s="139"/>
      <c r="F118" s="139"/>
      <c r="G118" s="139"/>
      <c r="H118" s="139"/>
    </row>
    <row r="119" spans="1:8" x14ac:dyDescent="0.2">
      <c r="A119" s="86">
        <v>2</v>
      </c>
      <c r="B119" s="390"/>
      <c r="C119" s="390"/>
      <c r="D119" s="390"/>
      <c r="E119" s="139"/>
      <c r="F119" s="139"/>
      <c r="G119" s="127"/>
      <c r="H119" s="127"/>
    </row>
    <row r="120" spans="1:8" x14ac:dyDescent="0.2">
      <c r="A120" s="86">
        <v>3</v>
      </c>
      <c r="B120" s="390"/>
      <c r="C120" s="390"/>
      <c r="D120" s="390"/>
      <c r="E120" s="139"/>
      <c r="F120" s="139"/>
      <c r="G120" s="139"/>
      <c r="H120" s="139"/>
    </row>
    <row r="121" spans="1:8" x14ac:dyDescent="0.2">
      <c r="A121" s="86">
        <v>4</v>
      </c>
      <c r="B121" s="390"/>
      <c r="C121" s="390"/>
      <c r="D121" s="390"/>
      <c r="E121" s="139"/>
      <c r="F121" s="139"/>
      <c r="G121" s="139"/>
      <c r="H121" s="139"/>
    </row>
    <row r="122" spans="1:8" x14ac:dyDescent="0.2">
      <c r="A122" s="86">
        <v>5</v>
      </c>
      <c r="B122" s="390"/>
      <c r="C122" s="390"/>
      <c r="D122" s="390"/>
      <c r="E122" s="127"/>
      <c r="F122" s="127"/>
      <c r="G122" s="127"/>
      <c r="H122" s="127"/>
    </row>
    <row r="123" spans="1:8" x14ac:dyDescent="0.2">
      <c r="A123" s="86">
        <v>6</v>
      </c>
      <c r="B123" s="390"/>
      <c r="C123" s="390"/>
      <c r="D123" s="390"/>
      <c r="E123" s="127"/>
      <c r="F123" s="272"/>
      <c r="G123" s="272"/>
      <c r="H123" s="272"/>
    </row>
    <row r="124" spans="1:8" x14ac:dyDescent="0.2">
      <c r="A124" s="86">
        <v>7</v>
      </c>
      <c r="B124" s="390"/>
      <c r="C124" s="390"/>
      <c r="D124" s="390"/>
      <c r="E124" s="272"/>
      <c r="F124" s="127"/>
      <c r="G124" s="319"/>
      <c r="H124" s="319"/>
    </row>
    <row r="125" spans="1:8" x14ac:dyDescent="0.2">
      <c r="A125" s="86">
        <v>8</v>
      </c>
      <c r="B125" s="390"/>
      <c r="C125" s="390"/>
      <c r="D125" s="390"/>
      <c r="E125" s="127"/>
      <c r="F125" s="127"/>
      <c r="G125" s="127"/>
      <c r="H125" s="127"/>
    </row>
    <row r="126" spans="1:8" x14ac:dyDescent="0.2">
      <c r="A126" s="86">
        <v>9</v>
      </c>
      <c r="B126" s="390"/>
      <c r="C126" s="390"/>
      <c r="D126" s="390"/>
      <c r="E126" s="139"/>
      <c r="F126" s="139"/>
      <c r="G126" s="319"/>
      <c r="H126" s="319"/>
    </row>
    <row r="127" spans="1:8" x14ac:dyDescent="0.2">
      <c r="A127" s="149">
        <v>10</v>
      </c>
      <c r="B127" s="391"/>
      <c r="C127" s="391"/>
      <c r="D127" s="391"/>
      <c r="E127" s="147"/>
      <c r="F127" s="147"/>
      <c r="G127" s="147"/>
      <c r="H127" s="147"/>
    </row>
    <row r="128" spans="1:8" x14ac:dyDescent="0.2">
      <c r="A128" s="110"/>
      <c r="D128" s="265" t="s">
        <v>23</v>
      </c>
      <c r="E128" s="145">
        <f>SUM(E117:E127)</f>
        <v>0</v>
      </c>
      <c r="F128" s="145">
        <f t="shared" ref="F128:H128" si="7">SUM(F117:F127)</f>
        <v>0</v>
      </c>
      <c r="G128" s="145">
        <f t="shared" si="7"/>
        <v>0</v>
      </c>
      <c r="H128" s="145">
        <f t="shared" si="7"/>
        <v>0</v>
      </c>
    </row>
    <row r="130" spans="1:8" x14ac:dyDescent="0.2">
      <c r="A130" s="119">
        <v>10.31</v>
      </c>
      <c r="B130" s="113" t="s">
        <v>330</v>
      </c>
      <c r="C130" s="135"/>
      <c r="D130" s="199"/>
      <c r="E130" s="116"/>
      <c r="F130" s="116"/>
      <c r="G130" s="117"/>
      <c r="H130" s="116"/>
    </row>
    <row r="131" spans="1:8" x14ac:dyDescent="0.2">
      <c r="A131" s="79"/>
      <c r="B131" s="105"/>
      <c r="E131" s="99"/>
      <c r="F131" s="99"/>
      <c r="G131" s="79"/>
    </row>
    <row r="132" spans="1:8" x14ac:dyDescent="0.2">
      <c r="A132" s="271"/>
      <c r="B132" s="141"/>
      <c r="C132" s="141"/>
      <c r="D132" s="264"/>
      <c r="E132" s="147" t="s">
        <v>780</v>
      </c>
      <c r="F132" s="147" t="s">
        <v>458</v>
      </c>
      <c r="G132" s="147" t="s">
        <v>458</v>
      </c>
      <c r="H132" s="147" t="s">
        <v>458</v>
      </c>
    </row>
    <row r="133" spans="1:8" x14ac:dyDescent="0.2">
      <c r="A133" s="86" t="s">
        <v>459</v>
      </c>
      <c r="B133" s="389"/>
      <c r="C133" s="389"/>
      <c r="D133" s="389"/>
      <c r="E133" s="228">
        <v>5495</v>
      </c>
      <c r="F133" s="228">
        <v>0</v>
      </c>
      <c r="G133" s="228">
        <v>0</v>
      </c>
      <c r="H133" s="228">
        <v>0</v>
      </c>
    </row>
    <row r="134" spans="1:8" x14ac:dyDescent="0.2">
      <c r="A134" s="86">
        <v>1</v>
      </c>
      <c r="B134" s="390" t="s">
        <v>781</v>
      </c>
      <c r="C134" s="390"/>
      <c r="D134" s="390"/>
      <c r="E134" s="139">
        <v>1000</v>
      </c>
      <c r="F134" s="139"/>
      <c r="G134" s="139"/>
      <c r="H134" s="139"/>
    </row>
    <row r="135" spans="1:8" x14ac:dyDescent="0.2">
      <c r="A135" s="86">
        <v>2</v>
      </c>
      <c r="B135" s="390"/>
      <c r="C135" s="390"/>
      <c r="D135" s="390"/>
      <c r="E135" s="139"/>
      <c r="F135" s="139"/>
      <c r="G135" s="127"/>
      <c r="H135" s="127"/>
    </row>
    <row r="136" spans="1:8" x14ac:dyDescent="0.2">
      <c r="A136" s="86">
        <v>3</v>
      </c>
      <c r="B136" s="390" t="s">
        <v>782</v>
      </c>
      <c r="C136" s="390"/>
      <c r="D136" s="390"/>
      <c r="E136" s="139">
        <v>4909</v>
      </c>
      <c r="F136" s="139"/>
      <c r="G136" s="139"/>
      <c r="H136" s="139"/>
    </row>
    <row r="137" spans="1:8" x14ac:dyDescent="0.2">
      <c r="A137" s="86">
        <v>4</v>
      </c>
      <c r="B137" s="390" t="s">
        <v>783</v>
      </c>
      <c r="C137" s="390"/>
      <c r="D137" s="390"/>
      <c r="E137" s="139">
        <v>1500</v>
      </c>
      <c r="F137" s="139"/>
      <c r="G137" s="139"/>
      <c r="H137" s="139"/>
    </row>
    <row r="138" spans="1:8" x14ac:dyDescent="0.2">
      <c r="A138" s="86">
        <v>5</v>
      </c>
      <c r="B138" s="390" t="s">
        <v>784</v>
      </c>
      <c r="C138" s="390"/>
      <c r="D138" s="390"/>
      <c r="E138" s="127">
        <v>499</v>
      </c>
      <c r="F138" s="127"/>
      <c r="G138" s="127"/>
      <c r="H138" s="127"/>
    </row>
    <row r="139" spans="1:8" x14ac:dyDescent="0.2">
      <c r="A139" s="86">
        <v>6</v>
      </c>
      <c r="B139" s="390" t="s">
        <v>785</v>
      </c>
      <c r="C139" s="390"/>
      <c r="D139" s="390"/>
      <c r="E139" s="127">
        <v>256</v>
      </c>
      <c r="F139" s="272"/>
      <c r="G139" s="272"/>
      <c r="H139" s="272"/>
    </row>
    <row r="140" spans="1:8" x14ac:dyDescent="0.2">
      <c r="A140" s="86">
        <v>7</v>
      </c>
      <c r="B140" s="390" t="s">
        <v>786</v>
      </c>
      <c r="C140" s="390"/>
      <c r="D140" s="390"/>
      <c r="E140" s="272">
        <f>(E136+E138+E139)*0.07</f>
        <v>396.48</v>
      </c>
      <c r="F140" s="127"/>
      <c r="G140" s="319"/>
      <c r="H140" s="319"/>
    </row>
    <row r="141" spans="1:8" x14ac:dyDescent="0.2">
      <c r="A141" s="86">
        <v>8</v>
      </c>
      <c r="B141" s="390"/>
      <c r="C141" s="390"/>
      <c r="D141" s="390"/>
      <c r="E141" s="127"/>
      <c r="F141" s="127"/>
      <c r="G141" s="127"/>
      <c r="H141" s="127"/>
    </row>
    <row r="142" spans="1:8" x14ac:dyDescent="0.2">
      <c r="A142" s="86">
        <v>9</v>
      </c>
      <c r="B142" s="390"/>
      <c r="C142" s="390"/>
      <c r="D142" s="390"/>
      <c r="E142" s="139"/>
      <c r="F142" s="139"/>
      <c r="G142" s="319"/>
      <c r="H142" s="319"/>
    </row>
    <row r="143" spans="1:8" x14ac:dyDescent="0.2">
      <c r="A143" s="149">
        <v>10</v>
      </c>
      <c r="B143" s="391"/>
      <c r="C143" s="391"/>
      <c r="D143" s="391"/>
      <c r="E143" s="147"/>
      <c r="F143" s="147"/>
      <c r="G143" s="147"/>
      <c r="H143" s="147"/>
    </row>
    <row r="144" spans="1:8" x14ac:dyDescent="0.2">
      <c r="A144" s="110"/>
      <c r="D144" s="265" t="s">
        <v>23</v>
      </c>
      <c r="E144" s="145">
        <f>SUM(E133:E143)</f>
        <v>14055.48</v>
      </c>
      <c r="F144" s="145">
        <f t="shared" ref="F144:H144" si="8">SUM(F133:F143)</f>
        <v>0</v>
      </c>
      <c r="G144" s="145">
        <f t="shared" si="8"/>
        <v>0</v>
      </c>
      <c r="H144" s="145">
        <f t="shared" si="8"/>
        <v>0</v>
      </c>
    </row>
    <row r="145" spans="1:10" x14ac:dyDescent="0.2">
      <c r="A145" s="79"/>
      <c r="B145" s="105"/>
      <c r="E145" s="99"/>
      <c r="F145" s="99"/>
      <c r="G145" s="79"/>
    </row>
    <row r="146" spans="1:10" x14ac:dyDescent="0.2">
      <c r="A146" s="119">
        <v>10.314</v>
      </c>
      <c r="B146" s="113" t="s">
        <v>332</v>
      </c>
      <c r="C146" s="135"/>
      <c r="D146" s="199"/>
      <c r="E146" s="116"/>
      <c r="F146" s="116"/>
      <c r="G146" s="117"/>
      <c r="H146" s="116"/>
    </row>
    <row r="147" spans="1:10" x14ac:dyDescent="0.2">
      <c r="A147" s="79"/>
      <c r="E147" s="99"/>
      <c r="F147" s="99"/>
      <c r="G147" s="79"/>
    </row>
    <row r="148" spans="1:10" x14ac:dyDescent="0.2">
      <c r="A148" s="79"/>
      <c r="E148" s="99"/>
      <c r="F148" s="99"/>
      <c r="G148" s="79" t="s">
        <v>23</v>
      </c>
      <c r="H148" s="100">
        <f>H150+H159+H168</f>
        <v>527</v>
      </c>
    </row>
    <row r="149" spans="1:10" x14ac:dyDescent="0.2">
      <c r="A149" s="79"/>
      <c r="E149" s="99"/>
      <c r="F149" s="99"/>
      <c r="G149" s="79"/>
    </row>
    <row r="150" spans="1:10" x14ac:dyDescent="0.2">
      <c r="A150" s="253" t="s">
        <v>919</v>
      </c>
      <c r="B150" s="135"/>
      <c r="C150" s="253"/>
      <c r="D150" s="253"/>
      <c r="E150" s="253"/>
      <c r="F150" s="253"/>
      <c r="G150" s="253"/>
      <c r="H150" s="254">
        <f>SUM(H151:H157)</f>
        <v>527</v>
      </c>
      <c r="I150" s="252"/>
      <c r="J150" s="300"/>
    </row>
    <row r="151" spans="1:10" x14ac:dyDescent="0.2">
      <c r="A151" s="252"/>
      <c r="C151" s="255" t="s">
        <v>636</v>
      </c>
      <c r="D151" s="251" t="s">
        <v>845</v>
      </c>
      <c r="E151" s="252">
        <v>1</v>
      </c>
      <c r="F151" s="179">
        <v>527</v>
      </c>
      <c r="G151" s="252" t="s">
        <v>920</v>
      </c>
      <c r="H151" s="256">
        <f t="shared" ref="H151:H157" si="9">E151*F151</f>
        <v>527</v>
      </c>
      <c r="I151" s="252"/>
    </row>
    <row r="152" spans="1:10" x14ac:dyDescent="0.2">
      <c r="A152" s="252"/>
      <c r="C152" s="255" t="s">
        <v>299</v>
      </c>
      <c r="D152" s="251" t="s">
        <v>264</v>
      </c>
      <c r="E152" s="252">
        <v>0</v>
      </c>
      <c r="F152" s="179">
        <v>0</v>
      </c>
      <c r="G152" s="252" t="s">
        <v>212</v>
      </c>
      <c r="H152" s="256">
        <f t="shared" si="9"/>
        <v>0</v>
      </c>
      <c r="I152" s="252"/>
    </row>
    <row r="153" spans="1:10" x14ac:dyDescent="0.2">
      <c r="A153" s="252"/>
      <c r="C153" s="255" t="s">
        <v>300</v>
      </c>
      <c r="D153" s="251" t="s">
        <v>264</v>
      </c>
      <c r="E153" s="252">
        <v>0</v>
      </c>
      <c r="F153" s="179">
        <v>0</v>
      </c>
      <c r="G153" s="252" t="s">
        <v>195</v>
      </c>
      <c r="H153" s="256">
        <f t="shared" si="9"/>
        <v>0</v>
      </c>
      <c r="I153" s="252"/>
    </row>
    <row r="154" spans="1:10" x14ac:dyDescent="0.2">
      <c r="A154" s="252"/>
      <c r="C154" s="255" t="s">
        <v>301</v>
      </c>
      <c r="D154" s="251" t="s">
        <v>264</v>
      </c>
      <c r="E154" s="252">
        <v>0</v>
      </c>
      <c r="F154" s="179">
        <v>0</v>
      </c>
      <c r="G154" s="252" t="s">
        <v>212</v>
      </c>
      <c r="H154" s="256">
        <f t="shared" si="9"/>
        <v>0</v>
      </c>
      <c r="I154" s="252"/>
    </row>
    <row r="155" spans="1:10" x14ac:dyDescent="0.2">
      <c r="A155" s="86"/>
      <c r="B155" s="290"/>
      <c r="C155" s="255" t="s">
        <v>637</v>
      </c>
      <c r="D155" s="251" t="s">
        <v>264</v>
      </c>
      <c r="E155" s="252">
        <v>0</v>
      </c>
      <c r="F155" s="179">
        <v>0</v>
      </c>
      <c r="G155" s="252" t="s">
        <v>195</v>
      </c>
      <c r="H155" s="256">
        <f t="shared" si="9"/>
        <v>0</v>
      </c>
    </row>
    <row r="156" spans="1:10" x14ac:dyDescent="0.2">
      <c r="A156" s="86"/>
      <c r="B156" s="290"/>
      <c r="C156" s="255" t="s">
        <v>638</v>
      </c>
      <c r="D156" s="251" t="s">
        <v>264</v>
      </c>
      <c r="E156" s="252">
        <v>0</v>
      </c>
      <c r="F156" s="179">
        <v>0</v>
      </c>
      <c r="G156" s="252" t="s">
        <v>195</v>
      </c>
      <c r="H156" s="256">
        <f t="shared" si="9"/>
        <v>0</v>
      </c>
    </row>
    <row r="157" spans="1:10" x14ac:dyDescent="0.2">
      <c r="A157" s="86"/>
      <c r="B157" s="290"/>
      <c r="C157" s="255" t="s">
        <v>639</v>
      </c>
      <c r="D157" s="251" t="s">
        <v>264</v>
      </c>
      <c r="E157" s="252">
        <v>0</v>
      </c>
      <c r="F157" s="179">
        <v>0</v>
      </c>
      <c r="G157" s="252" t="s">
        <v>195</v>
      </c>
      <c r="H157" s="256">
        <f t="shared" si="9"/>
        <v>0</v>
      </c>
    </row>
    <row r="158" spans="1:10" x14ac:dyDescent="0.2">
      <c r="A158" s="86"/>
      <c r="B158" s="290"/>
      <c r="C158" s="290"/>
      <c r="D158" s="290"/>
      <c r="E158" s="272"/>
      <c r="F158" s="127"/>
      <c r="G158" s="96"/>
      <c r="H158" s="96"/>
    </row>
    <row r="159" spans="1:10" x14ac:dyDescent="0.2">
      <c r="A159" s="253" t="s">
        <v>263</v>
      </c>
      <c r="B159" s="135"/>
      <c r="C159" s="253"/>
      <c r="D159" s="253"/>
      <c r="E159" s="253"/>
      <c r="F159" s="253"/>
      <c r="G159" s="253"/>
      <c r="H159" s="254">
        <f>SUM(H160:H166)</f>
        <v>0</v>
      </c>
    </row>
    <row r="160" spans="1:10" x14ac:dyDescent="0.2">
      <c r="A160" s="252"/>
      <c r="C160" s="255" t="s">
        <v>636</v>
      </c>
      <c r="D160" s="251" t="s">
        <v>264</v>
      </c>
      <c r="E160" s="252">
        <v>0</v>
      </c>
      <c r="F160" s="179">
        <v>0</v>
      </c>
      <c r="G160" s="252" t="s">
        <v>212</v>
      </c>
      <c r="H160" s="256">
        <f t="shared" ref="H160:H166" si="10">E160*F160</f>
        <v>0</v>
      </c>
    </row>
    <row r="161" spans="1:8" x14ac:dyDescent="0.2">
      <c r="A161" s="252"/>
      <c r="C161" s="255" t="s">
        <v>299</v>
      </c>
      <c r="D161" s="251" t="s">
        <v>264</v>
      </c>
      <c r="E161" s="252">
        <v>0</v>
      </c>
      <c r="F161" s="179">
        <v>0</v>
      </c>
      <c r="G161" s="252" t="s">
        <v>212</v>
      </c>
      <c r="H161" s="256">
        <f t="shared" si="10"/>
        <v>0</v>
      </c>
    </row>
    <row r="162" spans="1:8" x14ac:dyDescent="0.2">
      <c r="A162" s="252"/>
      <c r="C162" s="255" t="s">
        <v>300</v>
      </c>
      <c r="D162" s="251" t="s">
        <v>264</v>
      </c>
      <c r="E162" s="252">
        <v>0</v>
      </c>
      <c r="F162" s="179">
        <v>0</v>
      </c>
      <c r="G162" s="252" t="s">
        <v>195</v>
      </c>
      <c r="H162" s="256">
        <f t="shared" si="10"/>
        <v>0</v>
      </c>
    </row>
    <row r="163" spans="1:8" x14ac:dyDescent="0.2">
      <c r="A163" s="252"/>
      <c r="C163" s="255" t="s">
        <v>301</v>
      </c>
      <c r="D163" s="251" t="s">
        <v>264</v>
      </c>
      <c r="E163" s="252">
        <v>0</v>
      </c>
      <c r="F163" s="179">
        <v>0</v>
      </c>
      <c r="G163" s="252" t="s">
        <v>212</v>
      </c>
      <c r="H163" s="256">
        <f t="shared" si="10"/>
        <v>0</v>
      </c>
    </row>
    <row r="164" spans="1:8" x14ac:dyDescent="0.2">
      <c r="A164" s="86"/>
      <c r="B164" s="290"/>
      <c r="C164" s="255" t="s">
        <v>637</v>
      </c>
      <c r="D164" s="251" t="s">
        <v>264</v>
      </c>
      <c r="E164" s="252">
        <v>0</v>
      </c>
      <c r="F164" s="179">
        <v>0</v>
      </c>
      <c r="G164" s="252" t="s">
        <v>195</v>
      </c>
      <c r="H164" s="256">
        <f t="shared" si="10"/>
        <v>0</v>
      </c>
    </row>
    <row r="165" spans="1:8" x14ac:dyDescent="0.2">
      <c r="A165" s="86"/>
      <c r="B165" s="290"/>
      <c r="C165" s="255" t="s">
        <v>638</v>
      </c>
      <c r="D165" s="251" t="s">
        <v>264</v>
      </c>
      <c r="E165" s="252">
        <v>0</v>
      </c>
      <c r="F165" s="179">
        <v>0</v>
      </c>
      <c r="G165" s="252" t="s">
        <v>195</v>
      </c>
      <c r="H165" s="256">
        <f t="shared" si="10"/>
        <v>0</v>
      </c>
    </row>
    <row r="166" spans="1:8" x14ac:dyDescent="0.2">
      <c r="A166" s="86"/>
      <c r="B166" s="290"/>
      <c r="C166" s="255" t="s">
        <v>639</v>
      </c>
      <c r="D166" s="251" t="s">
        <v>264</v>
      </c>
      <c r="E166" s="252">
        <v>0</v>
      </c>
      <c r="F166" s="179">
        <v>0</v>
      </c>
      <c r="G166" s="252" t="s">
        <v>195</v>
      </c>
      <c r="H166" s="256">
        <f t="shared" si="10"/>
        <v>0</v>
      </c>
    </row>
    <row r="167" spans="1:8" x14ac:dyDescent="0.2">
      <c r="A167" s="86"/>
      <c r="B167" s="290"/>
      <c r="C167" s="290"/>
      <c r="D167" s="290"/>
      <c r="E167" s="272"/>
      <c r="F167" s="127"/>
      <c r="G167" s="96"/>
      <c r="H167" s="96"/>
    </row>
    <row r="168" spans="1:8" x14ac:dyDescent="0.2">
      <c r="A168" s="253" t="s">
        <v>263</v>
      </c>
      <c r="B168" s="135"/>
      <c r="C168" s="253"/>
      <c r="D168" s="253"/>
      <c r="E168" s="253"/>
      <c r="F168" s="253"/>
      <c r="G168" s="253"/>
      <c r="H168" s="254">
        <f>SUM(H169:H175)</f>
        <v>0</v>
      </c>
    </row>
    <row r="169" spans="1:8" x14ac:dyDescent="0.2">
      <c r="A169" s="252"/>
      <c r="C169" s="255" t="s">
        <v>636</v>
      </c>
      <c r="D169" s="251" t="s">
        <v>264</v>
      </c>
      <c r="E169" s="252">
        <v>0</v>
      </c>
      <c r="F169" s="179">
        <v>0</v>
      </c>
      <c r="G169" s="252" t="s">
        <v>212</v>
      </c>
      <c r="H169" s="256">
        <f t="shared" ref="H169:H175" si="11">E169*F169</f>
        <v>0</v>
      </c>
    </row>
    <row r="170" spans="1:8" x14ac:dyDescent="0.2">
      <c r="A170" s="252"/>
      <c r="C170" s="255" t="s">
        <v>299</v>
      </c>
      <c r="D170" s="251" t="s">
        <v>264</v>
      </c>
      <c r="E170" s="252">
        <v>0</v>
      </c>
      <c r="F170" s="179">
        <v>0</v>
      </c>
      <c r="G170" s="252" t="s">
        <v>212</v>
      </c>
      <c r="H170" s="256">
        <f t="shared" si="11"/>
        <v>0</v>
      </c>
    </row>
    <row r="171" spans="1:8" x14ac:dyDescent="0.2">
      <c r="A171" s="252"/>
      <c r="C171" s="255" t="s">
        <v>300</v>
      </c>
      <c r="D171" s="251" t="s">
        <v>264</v>
      </c>
      <c r="E171" s="252">
        <v>0</v>
      </c>
      <c r="F171" s="179">
        <v>0</v>
      </c>
      <c r="G171" s="252" t="s">
        <v>195</v>
      </c>
      <c r="H171" s="256">
        <f t="shared" si="11"/>
        <v>0</v>
      </c>
    </row>
    <row r="172" spans="1:8" x14ac:dyDescent="0.2">
      <c r="A172" s="252"/>
      <c r="C172" s="255" t="s">
        <v>301</v>
      </c>
      <c r="D172" s="251" t="s">
        <v>264</v>
      </c>
      <c r="E172" s="252">
        <v>0</v>
      </c>
      <c r="F172" s="179">
        <v>0</v>
      </c>
      <c r="G172" s="252" t="s">
        <v>212</v>
      </c>
      <c r="H172" s="256">
        <f t="shared" si="11"/>
        <v>0</v>
      </c>
    </row>
    <row r="173" spans="1:8" x14ac:dyDescent="0.2">
      <c r="A173" s="86"/>
      <c r="B173" s="290"/>
      <c r="C173" s="255" t="s">
        <v>637</v>
      </c>
      <c r="D173" s="251" t="s">
        <v>264</v>
      </c>
      <c r="E173" s="252">
        <v>0</v>
      </c>
      <c r="F173" s="179">
        <v>0</v>
      </c>
      <c r="G173" s="252" t="s">
        <v>195</v>
      </c>
      <c r="H173" s="256">
        <f t="shared" si="11"/>
        <v>0</v>
      </c>
    </row>
    <row r="174" spans="1:8" x14ac:dyDescent="0.2">
      <c r="A174" s="86"/>
      <c r="B174" s="290"/>
      <c r="C174" s="255" t="s">
        <v>638</v>
      </c>
      <c r="D174" s="251" t="s">
        <v>264</v>
      </c>
      <c r="E174" s="252">
        <v>0</v>
      </c>
      <c r="F174" s="179">
        <v>0</v>
      </c>
      <c r="G174" s="252" t="s">
        <v>195</v>
      </c>
      <c r="H174" s="256">
        <f t="shared" si="11"/>
        <v>0</v>
      </c>
    </row>
    <row r="175" spans="1:8" x14ac:dyDescent="0.2">
      <c r="A175" s="86"/>
      <c r="B175" s="290"/>
      <c r="C175" s="255" t="s">
        <v>639</v>
      </c>
      <c r="D175" s="251" t="s">
        <v>264</v>
      </c>
      <c r="E175" s="252">
        <v>0</v>
      </c>
      <c r="F175" s="179">
        <v>0</v>
      </c>
      <c r="G175" s="252" t="s">
        <v>195</v>
      </c>
      <c r="H175" s="256">
        <f t="shared" si="11"/>
        <v>0</v>
      </c>
    </row>
    <row r="176" spans="1:8" x14ac:dyDescent="0.2">
      <c r="A176" s="79"/>
      <c r="B176" s="105"/>
      <c r="E176" s="99"/>
      <c r="F176" s="99"/>
      <c r="G176" s="79"/>
    </row>
    <row r="177" spans="1:8" x14ac:dyDescent="0.2">
      <c r="A177" s="119">
        <v>10.561999999999999</v>
      </c>
      <c r="B177" s="113" t="s">
        <v>336</v>
      </c>
      <c r="C177" s="135"/>
      <c r="D177" s="199"/>
      <c r="E177" s="116"/>
      <c r="F177" s="116"/>
      <c r="G177" s="117"/>
      <c r="H177" s="116"/>
    </row>
    <row r="178" spans="1:8" x14ac:dyDescent="0.2">
      <c r="A178" s="79"/>
      <c r="B178" s="198"/>
      <c r="E178" s="99"/>
      <c r="F178" s="99"/>
      <c r="G178" s="79"/>
    </row>
    <row r="179" spans="1:8" x14ac:dyDescent="0.2">
      <c r="A179" s="271"/>
      <c r="B179" s="141"/>
      <c r="C179" s="141"/>
      <c r="D179" s="264"/>
      <c r="E179" s="147" t="s">
        <v>458</v>
      </c>
      <c r="F179" s="147" t="s">
        <v>458</v>
      </c>
      <c r="G179" s="147" t="s">
        <v>458</v>
      </c>
      <c r="H179" s="147" t="s">
        <v>458</v>
      </c>
    </row>
    <row r="180" spans="1:8" x14ac:dyDescent="0.2">
      <c r="A180" s="86" t="s">
        <v>459</v>
      </c>
      <c r="B180" s="389"/>
      <c r="C180" s="389"/>
      <c r="D180" s="389"/>
      <c r="E180" s="228">
        <v>0</v>
      </c>
      <c r="F180" s="228">
        <v>0</v>
      </c>
      <c r="G180" s="228">
        <v>0</v>
      </c>
      <c r="H180" s="228">
        <v>0</v>
      </c>
    </row>
    <row r="181" spans="1:8" x14ac:dyDescent="0.2">
      <c r="A181" s="86">
        <v>1</v>
      </c>
      <c r="B181" s="390"/>
      <c r="C181" s="390"/>
      <c r="D181" s="390"/>
      <c r="E181" s="139"/>
      <c r="F181" s="139"/>
      <c r="G181" s="139"/>
      <c r="H181" s="139"/>
    </row>
    <row r="182" spans="1:8" x14ac:dyDescent="0.2">
      <c r="A182" s="86">
        <v>2</v>
      </c>
      <c r="B182" s="390"/>
      <c r="C182" s="390"/>
      <c r="D182" s="390"/>
      <c r="E182" s="139"/>
      <c r="F182" s="139"/>
      <c r="G182" s="127"/>
      <c r="H182" s="127"/>
    </row>
    <row r="183" spans="1:8" x14ac:dyDescent="0.2">
      <c r="A183" s="86">
        <v>3</v>
      </c>
      <c r="B183" s="390"/>
      <c r="C183" s="390"/>
      <c r="D183" s="390"/>
      <c r="E183" s="139"/>
      <c r="F183" s="139"/>
      <c r="G183" s="139"/>
      <c r="H183" s="139"/>
    </row>
    <row r="184" spans="1:8" x14ac:dyDescent="0.2">
      <c r="A184" s="86">
        <v>4</v>
      </c>
      <c r="B184" s="390"/>
      <c r="C184" s="390"/>
      <c r="D184" s="390"/>
      <c r="E184" s="139"/>
      <c r="F184" s="139"/>
      <c r="G184" s="139"/>
      <c r="H184" s="139"/>
    </row>
    <row r="185" spans="1:8" x14ac:dyDescent="0.2">
      <c r="A185" s="86">
        <v>5</v>
      </c>
      <c r="B185" s="390"/>
      <c r="C185" s="390"/>
      <c r="D185" s="390"/>
      <c r="E185" s="127"/>
      <c r="F185" s="127"/>
      <c r="G185" s="127"/>
      <c r="H185" s="127"/>
    </row>
    <row r="186" spans="1:8" x14ac:dyDescent="0.2">
      <c r="A186" s="86">
        <v>6</v>
      </c>
      <c r="B186" s="390"/>
      <c r="C186" s="390"/>
      <c r="D186" s="390"/>
      <c r="E186" s="127"/>
      <c r="F186" s="272"/>
      <c r="G186" s="272"/>
      <c r="H186" s="272"/>
    </row>
    <row r="187" spans="1:8" x14ac:dyDescent="0.2">
      <c r="A187" s="86">
        <v>7</v>
      </c>
      <c r="B187" s="390"/>
      <c r="C187" s="390"/>
      <c r="D187" s="390"/>
      <c r="E187" s="272"/>
      <c r="F187" s="127"/>
      <c r="G187" s="319"/>
      <c r="H187" s="319"/>
    </row>
    <row r="188" spans="1:8" x14ac:dyDescent="0.2">
      <c r="A188" s="86">
        <v>8</v>
      </c>
      <c r="B188" s="390"/>
      <c r="C188" s="390"/>
      <c r="D188" s="390"/>
      <c r="E188" s="127"/>
      <c r="F188" s="127"/>
      <c r="G188" s="127"/>
      <c r="H188" s="127"/>
    </row>
    <row r="189" spans="1:8" x14ac:dyDescent="0.2">
      <c r="A189" s="86">
        <v>9</v>
      </c>
      <c r="B189" s="390"/>
      <c r="C189" s="390"/>
      <c r="D189" s="390"/>
      <c r="E189" s="139"/>
      <c r="F189" s="139"/>
      <c r="G189" s="319"/>
      <c r="H189" s="319"/>
    </row>
    <row r="190" spans="1:8" x14ac:dyDescent="0.2">
      <c r="A190" s="149">
        <v>10</v>
      </c>
      <c r="B190" s="391"/>
      <c r="C190" s="391"/>
      <c r="D190" s="391"/>
      <c r="E190" s="147"/>
      <c r="F190" s="147"/>
      <c r="G190" s="147"/>
      <c r="H190" s="147"/>
    </row>
    <row r="191" spans="1:8" x14ac:dyDescent="0.2">
      <c r="A191" s="110"/>
      <c r="D191" s="265" t="s">
        <v>23</v>
      </c>
      <c r="E191" s="145">
        <f>SUM(E180:E190)</f>
        <v>0</v>
      </c>
      <c r="F191" s="145">
        <f t="shared" ref="F191:H191" si="12">SUM(F180:F190)</f>
        <v>0</v>
      </c>
      <c r="G191" s="145">
        <f t="shared" si="12"/>
        <v>0</v>
      </c>
      <c r="H191" s="145">
        <f t="shared" si="12"/>
        <v>0</v>
      </c>
    </row>
    <row r="192" spans="1:8" x14ac:dyDescent="0.2">
      <c r="A192" s="79"/>
      <c r="B192" s="198"/>
      <c r="E192" s="99"/>
      <c r="F192" s="99"/>
      <c r="G192" s="79"/>
    </row>
    <row r="193" spans="1:8" x14ac:dyDescent="0.2">
      <c r="A193" s="119">
        <v>10.566000000000001</v>
      </c>
      <c r="B193" s="113" t="s">
        <v>338</v>
      </c>
      <c r="C193" s="135"/>
      <c r="D193" s="199"/>
      <c r="E193" s="116"/>
      <c r="F193" s="116"/>
      <c r="G193" s="117"/>
      <c r="H193" s="116"/>
    </row>
    <row r="195" spans="1:8" x14ac:dyDescent="0.2">
      <c r="A195" s="271"/>
      <c r="B195" s="141"/>
      <c r="C195" s="141"/>
      <c r="D195" s="264"/>
      <c r="E195" s="147" t="s">
        <v>458</v>
      </c>
      <c r="F195" s="147" t="s">
        <v>458</v>
      </c>
      <c r="G195" s="147" t="s">
        <v>458</v>
      </c>
      <c r="H195" s="147" t="s">
        <v>458</v>
      </c>
    </row>
    <row r="196" spans="1:8" x14ac:dyDescent="0.2">
      <c r="A196" s="86" t="s">
        <v>459</v>
      </c>
      <c r="B196" s="389"/>
      <c r="C196" s="389"/>
      <c r="D196" s="389"/>
      <c r="E196" s="228">
        <v>0</v>
      </c>
      <c r="F196" s="228">
        <v>0</v>
      </c>
      <c r="G196" s="228">
        <v>0</v>
      </c>
      <c r="H196" s="228">
        <v>0</v>
      </c>
    </row>
    <row r="197" spans="1:8" x14ac:dyDescent="0.2">
      <c r="A197" s="86">
        <v>1</v>
      </c>
      <c r="B197" s="390"/>
      <c r="C197" s="390"/>
      <c r="D197" s="390"/>
      <c r="E197" s="139"/>
      <c r="F197" s="139"/>
      <c r="G197" s="139"/>
      <c r="H197" s="139"/>
    </row>
    <row r="198" spans="1:8" x14ac:dyDescent="0.2">
      <c r="A198" s="86">
        <v>2</v>
      </c>
      <c r="B198" s="390"/>
      <c r="C198" s="390"/>
      <c r="D198" s="390"/>
      <c r="E198" s="139"/>
      <c r="F198" s="139"/>
      <c r="G198" s="127"/>
      <c r="H198" s="127"/>
    </row>
    <row r="199" spans="1:8" x14ac:dyDescent="0.2">
      <c r="A199" s="86">
        <v>3</v>
      </c>
      <c r="B199" s="390"/>
      <c r="C199" s="390"/>
      <c r="D199" s="390"/>
      <c r="E199" s="139"/>
      <c r="F199" s="139"/>
      <c r="G199" s="139"/>
      <c r="H199" s="139"/>
    </row>
    <row r="200" spans="1:8" x14ac:dyDescent="0.2">
      <c r="A200" s="86">
        <v>4</v>
      </c>
      <c r="B200" s="390"/>
      <c r="C200" s="390"/>
      <c r="D200" s="390"/>
      <c r="E200" s="139"/>
      <c r="F200" s="139"/>
      <c r="G200" s="139"/>
      <c r="H200" s="139"/>
    </row>
    <row r="201" spans="1:8" x14ac:dyDescent="0.2">
      <c r="A201" s="86">
        <v>5</v>
      </c>
      <c r="B201" s="390"/>
      <c r="C201" s="390"/>
      <c r="D201" s="390"/>
      <c r="E201" s="127"/>
      <c r="F201" s="127"/>
      <c r="G201" s="127"/>
      <c r="H201" s="127"/>
    </row>
    <row r="202" spans="1:8" x14ac:dyDescent="0.2">
      <c r="A202" s="86">
        <v>6</v>
      </c>
      <c r="B202" s="390"/>
      <c r="C202" s="390"/>
      <c r="D202" s="390"/>
      <c r="E202" s="127"/>
      <c r="F202" s="272"/>
      <c r="G202" s="272"/>
      <c r="H202" s="272"/>
    </row>
    <row r="203" spans="1:8" x14ac:dyDescent="0.2">
      <c r="A203" s="86">
        <v>7</v>
      </c>
      <c r="B203" s="390"/>
      <c r="C203" s="390"/>
      <c r="D203" s="390"/>
      <c r="E203" s="272"/>
      <c r="F203" s="127"/>
      <c r="G203" s="319"/>
      <c r="H203" s="319"/>
    </row>
    <row r="204" spans="1:8" x14ac:dyDescent="0.2">
      <c r="A204" s="86">
        <v>8</v>
      </c>
      <c r="B204" s="390"/>
      <c r="C204" s="390"/>
      <c r="D204" s="390"/>
      <c r="E204" s="127"/>
      <c r="F204" s="127"/>
      <c r="G204" s="127"/>
      <c r="H204" s="127"/>
    </row>
    <row r="205" spans="1:8" x14ac:dyDescent="0.2">
      <c r="A205" s="86">
        <v>9</v>
      </c>
      <c r="B205" s="390"/>
      <c r="C205" s="390"/>
      <c r="D205" s="390"/>
      <c r="E205" s="139"/>
      <c r="F205" s="139"/>
      <c r="G205" s="319"/>
      <c r="H205" s="319"/>
    </row>
    <row r="206" spans="1:8" x14ac:dyDescent="0.2">
      <c r="A206" s="149">
        <v>10</v>
      </c>
      <c r="B206" s="391"/>
      <c r="C206" s="391"/>
      <c r="D206" s="391"/>
      <c r="E206" s="147"/>
      <c r="F206" s="147"/>
      <c r="G206" s="147"/>
      <c r="H206" s="147"/>
    </row>
    <row r="207" spans="1:8" x14ac:dyDescent="0.2">
      <c r="A207" s="110"/>
      <c r="D207" s="265" t="s">
        <v>23</v>
      </c>
      <c r="E207" s="145">
        <f>SUM(E196:E206)</f>
        <v>0</v>
      </c>
      <c r="F207" s="145">
        <f t="shared" ref="F207:H207" si="13">SUM(F196:F206)</f>
        <v>0</v>
      </c>
      <c r="G207" s="145">
        <f t="shared" si="13"/>
        <v>0</v>
      </c>
      <c r="H207" s="145">
        <f t="shared" si="13"/>
        <v>0</v>
      </c>
    </row>
    <row r="209" spans="1:8" x14ac:dyDescent="0.2">
      <c r="A209" s="119">
        <v>10.571999999999999</v>
      </c>
      <c r="B209" s="113" t="s">
        <v>340</v>
      </c>
      <c r="C209" s="135"/>
      <c r="D209" s="199"/>
      <c r="E209" s="156"/>
      <c r="F209" s="156"/>
      <c r="G209" s="269"/>
      <c r="H209" s="156"/>
    </row>
    <row r="210" spans="1:8" x14ac:dyDescent="0.2">
      <c r="A210" s="79"/>
      <c r="B210" s="79"/>
      <c r="C210" s="79"/>
      <c r="D210" s="103"/>
      <c r="E210" s="99"/>
      <c r="F210" s="99"/>
      <c r="G210" s="79"/>
    </row>
    <row r="211" spans="1:8" x14ac:dyDescent="0.2">
      <c r="A211" s="270"/>
      <c r="B211" s="141"/>
      <c r="C211" s="141"/>
      <c r="D211" s="141"/>
      <c r="E211" s="147" t="s">
        <v>458</v>
      </c>
      <c r="F211" s="147" t="s">
        <v>458</v>
      </c>
      <c r="G211" s="147" t="s">
        <v>458</v>
      </c>
      <c r="H211" s="147" t="s">
        <v>458</v>
      </c>
    </row>
    <row r="212" spans="1:8" x14ac:dyDescent="0.2">
      <c r="A212" s="79" t="s">
        <v>262</v>
      </c>
      <c r="D212" s="73"/>
      <c r="E212" s="127"/>
      <c r="F212" s="127"/>
      <c r="G212" s="127"/>
      <c r="H212" s="127"/>
    </row>
    <row r="213" spans="1:8" x14ac:dyDescent="0.2">
      <c r="B213" s="86" t="s">
        <v>263</v>
      </c>
      <c r="C213" s="127" t="s">
        <v>264</v>
      </c>
      <c r="D213" s="127" t="s">
        <v>176</v>
      </c>
      <c r="E213" s="127"/>
      <c r="F213" s="127"/>
      <c r="G213" s="127"/>
      <c r="H213" s="127"/>
    </row>
    <row r="214" spans="1:8" x14ac:dyDescent="0.2">
      <c r="B214" s="86" t="s">
        <v>263</v>
      </c>
      <c r="C214" s="127" t="s">
        <v>264</v>
      </c>
      <c r="D214" s="127" t="s">
        <v>176</v>
      </c>
      <c r="E214" s="127"/>
      <c r="F214" s="127"/>
      <c r="G214" s="127"/>
      <c r="H214" s="127"/>
    </row>
    <row r="215" spans="1:8" x14ac:dyDescent="0.2">
      <c r="B215" s="86" t="s">
        <v>263</v>
      </c>
      <c r="C215" s="127" t="s">
        <v>264</v>
      </c>
      <c r="D215" s="127" t="s">
        <v>176</v>
      </c>
      <c r="E215" s="127"/>
      <c r="F215" s="127"/>
      <c r="G215" s="127"/>
      <c r="H215" s="127"/>
    </row>
    <row r="216" spans="1:8" x14ac:dyDescent="0.2">
      <c r="B216" s="86" t="s">
        <v>263</v>
      </c>
      <c r="C216" s="127" t="s">
        <v>264</v>
      </c>
      <c r="D216" s="127" t="s">
        <v>176</v>
      </c>
      <c r="E216" s="127"/>
      <c r="F216" s="127"/>
      <c r="G216" s="127"/>
      <c r="H216" s="127"/>
    </row>
    <row r="217" spans="1:8" x14ac:dyDescent="0.2">
      <c r="B217" s="86" t="s">
        <v>263</v>
      </c>
      <c r="C217" s="127" t="s">
        <v>264</v>
      </c>
      <c r="D217" s="127" t="s">
        <v>176</v>
      </c>
      <c r="E217" s="127"/>
      <c r="F217" s="127"/>
      <c r="G217" s="127"/>
      <c r="H217" s="127"/>
    </row>
    <row r="218" spans="1:8" x14ac:dyDescent="0.2">
      <c r="B218" s="86" t="s">
        <v>263</v>
      </c>
      <c r="C218" s="127" t="s">
        <v>264</v>
      </c>
      <c r="D218" s="127" t="s">
        <v>176</v>
      </c>
      <c r="E218" s="127"/>
      <c r="F218" s="127"/>
      <c r="G218" s="127"/>
      <c r="H218" s="127"/>
    </row>
    <row r="219" spans="1:8" x14ac:dyDescent="0.2">
      <c r="B219" s="86" t="s">
        <v>263</v>
      </c>
      <c r="C219" s="127" t="s">
        <v>264</v>
      </c>
      <c r="D219" s="127" t="s">
        <v>176</v>
      </c>
      <c r="E219" s="127"/>
      <c r="F219" s="127"/>
      <c r="G219" s="127"/>
      <c r="H219" s="127"/>
    </row>
    <row r="220" spans="1:8" x14ac:dyDescent="0.2">
      <c r="B220" s="86" t="s">
        <v>263</v>
      </c>
      <c r="C220" s="127" t="s">
        <v>264</v>
      </c>
      <c r="D220" s="127" t="s">
        <v>176</v>
      </c>
      <c r="E220" s="127"/>
      <c r="F220" s="127"/>
      <c r="G220" s="127"/>
      <c r="H220" s="127"/>
    </row>
    <row r="221" spans="1:8" x14ac:dyDescent="0.2">
      <c r="B221" s="86" t="s">
        <v>263</v>
      </c>
      <c r="C221" s="127" t="s">
        <v>264</v>
      </c>
      <c r="D221" s="127" t="s">
        <v>176</v>
      </c>
      <c r="E221" s="127"/>
      <c r="F221" s="127"/>
      <c r="G221" s="127"/>
      <c r="H221" s="127"/>
    </row>
    <row r="222" spans="1:8" x14ac:dyDescent="0.2">
      <c r="D222" s="73"/>
      <c r="E222" s="127"/>
      <c r="F222" s="127"/>
      <c r="G222" s="127"/>
      <c r="H222" s="127"/>
    </row>
    <row r="223" spans="1:8" x14ac:dyDescent="0.2">
      <c r="A223" s="79" t="s">
        <v>266</v>
      </c>
      <c r="D223" s="73"/>
      <c r="E223" s="127"/>
      <c r="F223" s="127"/>
      <c r="G223" s="127"/>
      <c r="H223" s="127"/>
    </row>
    <row r="224" spans="1:8" x14ac:dyDescent="0.2">
      <c r="B224" s="86" t="s">
        <v>263</v>
      </c>
      <c r="C224" s="127" t="s">
        <v>264</v>
      </c>
      <c r="D224" s="127" t="s">
        <v>176</v>
      </c>
      <c r="E224" s="127"/>
      <c r="F224" s="127"/>
      <c r="G224" s="127"/>
      <c r="H224" s="127"/>
    </row>
    <row r="225" spans="1:8" x14ac:dyDescent="0.2">
      <c r="B225" s="86" t="s">
        <v>263</v>
      </c>
      <c r="C225" s="127" t="s">
        <v>264</v>
      </c>
      <c r="D225" s="127" t="s">
        <v>176</v>
      </c>
      <c r="E225" s="127"/>
      <c r="F225" s="127"/>
      <c r="G225" s="127"/>
      <c r="H225" s="127"/>
    </row>
    <row r="226" spans="1:8" x14ac:dyDescent="0.2">
      <c r="B226" s="86" t="s">
        <v>263</v>
      </c>
      <c r="C226" s="127" t="s">
        <v>264</v>
      </c>
      <c r="D226" s="127" t="s">
        <v>176</v>
      </c>
      <c r="E226" s="127"/>
      <c r="F226" s="127"/>
      <c r="G226" s="127"/>
      <c r="H226" s="127"/>
    </row>
    <row r="227" spans="1:8" x14ac:dyDescent="0.2">
      <c r="B227" s="86"/>
      <c r="C227" s="127"/>
      <c r="D227" s="73"/>
      <c r="E227" s="127"/>
      <c r="F227" s="127"/>
      <c r="G227" s="127"/>
      <c r="H227" s="127"/>
    </row>
    <row r="228" spans="1:8" x14ac:dyDescent="0.2">
      <c r="A228" s="79" t="s">
        <v>267</v>
      </c>
      <c r="C228" s="127"/>
      <c r="D228" s="73"/>
      <c r="E228" s="127"/>
      <c r="F228" s="127"/>
      <c r="G228" s="127"/>
      <c r="H228" s="127"/>
    </row>
    <row r="229" spans="1:8" x14ac:dyDescent="0.2">
      <c r="B229" s="86" t="s">
        <v>263</v>
      </c>
      <c r="C229" s="127" t="s">
        <v>264</v>
      </c>
      <c r="D229" s="127" t="s">
        <v>176</v>
      </c>
      <c r="E229" s="127"/>
      <c r="F229" s="127"/>
      <c r="G229" s="127"/>
      <c r="H229" s="127"/>
    </row>
    <row r="230" spans="1:8" x14ac:dyDescent="0.2">
      <c r="B230" s="86" t="s">
        <v>263</v>
      </c>
      <c r="C230" s="127" t="s">
        <v>264</v>
      </c>
      <c r="D230" s="127" t="s">
        <v>176</v>
      </c>
      <c r="E230" s="127"/>
      <c r="F230" s="127"/>
      <c r="G230" s="127"/>
      <c r="H230" s="127"/>
    </row>
    <row r="231" spans="1:8" x14ac:dyDescent="0.2">
      <c r="B231" s="86" t="s">
        <v>263</v>
      </c>
      <c r="C231" s="127" t="s">
        <v>264</v>
      </c>
      <c r="D231" s="127" t="s">
        <v>176</v>
      </c>
      <c r="E231" s="127"/>
      <c r="F231" s="127"/>
      <c r="G231" s="127"/>
      <c r="H231" s="127"/>
    </row>
    <row r="232" spans="1:8" x14ac:dyDescent="0.2">
      <c r="A232" s="86">
        <v>1</v>
      </c>
      <c r="B232" s="390"/>
      <c r="C232" s="390"/>
      <c r="D232" s="390"/>
      <c r="E232" s="139"/>
      <c r="F232" s="139"/>
      <c r="G232" s="139"/>
      <c r="H232" s="139"/>
    </row>
    <row r="233" spans="1:8" x14ac:dyDescent="0.2">
      <c r="A233" s="86">
        <v>2</v>
      </c>
      <c r="B233" s="390"/>
      <c r="C233" s="390"/>
      <c r="D233" s="390"/>
      <c r="E233" s="139"/>
      <c r="F233" s="139"/>
      <c r="G233" s="127"/>
      <c r="H233" s="127"/>
    </row>
    <row r="234" spans="1:8" x14ac:dyDescent="0.2">
      <c r="A234" s="86">
        <v>3</v>
      </c>
      <c r="B234" s="390"/>
      <c r="C234" s="390"/>
      <c r="D234" s="390"/>
      <c r="E234" s="139"/>
      <c r="F234" s="139"/>
      <c r="G234" s="139"/>
      <c r="H234" s="139"/>
    </row>
    <row r="235" spans="1:8" x14ac:dyDescent="0.2">
      <c r="A235" s="86">
        <v>4</v>
      </c>
      <c r="B235" s="390"/>
      <c r="C235" s="390"/>
      <c r="D235" s="390"/>
      <c r="E235" s="139"/>
      <c r="F235" s="139"/>
      <c r="G235" s="139"/>
      <c r="H235" s="139"/>
    </row>
    <row r="236" spans="1:8" x14ac:dyDescent="0.2">
      <c r="A236" s="86">
        <v>5</v>
      </c>
      <c r="B236" s="390"/>
      <c r="C236" s="390"/>
      <c r="D236" s="390"/>
      <c r="E236" s="127"/>
      <c r="F236" s="127"/>
      <c r="G236" s="127"/>
      <c r="H236" s="127"/>
    </row>
    <row r="237" spans="1:8" x14ac:dyDescent="0.2">
      <c r="A237" s="86">
        <v>6</v>
      </c>
      <c r="B237" s="390"/>
      <c r="C237" s="390"/>
      <c r="D237" s="390"/>
      <c r="E237" s="272"/>
      <c r="F237" s="272"/>
      <c r="G237" s="272"/>
      <c r="H237" s="272"/>
    </row>
    <row r="238" spans="1:8" x14ac:dyDescent="0.2">
      <c r="A238" s="86">
        <v>7</v>
      </c>
      <c r="B238" s="394"/>
      <c r="C238" s="394"/>
      <c r="D238" s="394"/>
      <c r="E238" s="320"/>
      <c r="F238" s="127"/>
      <c r="G238" s="319"/>
      <c r="H238" s="319"/>
    </row>
    <row r="239" spans="1:8" x14ac:dyDescent="0.2">
      <c r="A239" s="86">
        <v>8</v>
      </c>
      <c r="B239" s="395"/>
      <c r="C239" s="395"/>
      <c r="D239" s="395"/>
      <c r="E239" s="103"/>
      <c r="F239" s="103"/>
      <c r="G239" s="103"/>
      <c r="H239" s="103"/>
    </row>
    <row r="240" spans="1:8" x14ac:dyDescent="0.2">
      <c r="A240" s="86">
        <v>9</v>
      </c>
      <c r="B240" s="390"/>
      <c r="C240" s="390"/>
      <c r="D240" s="390"/>
      <c r="E240" s="320"/>
      <c r="F240" s="320"/>
      <c r="G240" s="322"/>
      <c r="H240" s="322"/>
    </row>
    <row r="241" spans="1:8" x14ac:dyDescent="0.2">
      <c r="A241" s="149">
        <v>10</v>
      </c>
      <c r="B241" s="391"/>
      <c r="C241" s="391"/>
      <c r="D241" s="391"/>
      <c r="E241" s="147"/>
      <c r="F241" s="147"/>
      <c r="G241" s="147"/>
      <c r="H241" s="147"/>
    </row>
    <row r="242" spans="1:8" x14ac:dyDescent="0.2">
      <c r="A242" s="110"/>
      <c r="D242" s="265" t="s">
        <v>23</v>
      </c>
      <c r="E242" s="145">
        <f>SUM(E212:E241)</f>
        <v>0</v>
      </c>
      <c r="F242" s="145">
        <f t="shared" ref="F242:H242" si="14">SUM(F212:F241)</f>
        <v>0</v>
      </c>
      <c r="G242" s="145">
        <f t="shared" si="14"/>
        <v>0</v>
      </c>
      <c r="H242" s="145">
        <f t="shared" si="14"/>
        <v>0</v>
      </c>
    </row>
    <row r="243" spans="1:8" x14ac:dyDescent="0.2">
      <c r="F243" s="140"/>
      <c r="G243" s="87"/>
      <c r="H243" s="84"/>
    </row>
    <row r="244" spans="1:8" x14ac:dyDescent="0.2">
      <c r="A244" s="119">
        <v>10.712</v>
      </c>
      <c r="B244" s="113" t="s">
        <v>342</v>
      </c>
      <c r="C244" s="135"/>
      <c r="D244" s="199"/>
      <c r="E244" s="156"/>
      <c r="F244" s="156"/>
      <c r="G244" s="269"/>
      <c r="H244" s="156"/>
    </row>
    <row r="245" spans="1:8" x14ac:dyDescent="0.2">
      <c r="A245" s="79"/>
      <c r="B245" s="79"/>
      <c r="C245" s="79"/>
      <c r="D245" s="103"/>
      <c r="E245" s="99"/>
      <c r="F245" s="99"/>
      <c r="G245" s="79"/>
    </row>
    <row r="246" spans="1:8" x14ac:dyDescent="0.2">
      <c r="A246" s="271"/>
      <c r="B246" s="141"/>
      <c r="C246" s="141"/>
      <c r="D246" s="264"/>
      <c r="E246" s="147" t="s">
        <v>458</v>
      </c>
      <c r="F246" s="147" t="s">
        <v>458</v>
      </c>
      <c r="G246" s="147" t="s">
        <v>458</v>
      </c>
      <c r="H246" s="147" t="s">
        <v>458</v>
      </c>
    </row>
    <row r="247" spans="1:8" ht="12.75" customHeight="1" x14ac:dyDescent="0.2">
      <c r="A247" s="86" t="s">
        <v>459</v>
      </c>
      <c r="B247" s="389"/>
      <c r="C247" s="389"/>
      <c r="D247" s="389"/>
      <c r="E247" s="228">
        <v>0</v>
      </c>
      <c r="F247" s="228">
        <v>0</v>
      </c>
      <c r="G247" s="228">
        <v>0</v>
      </c>
      <c r="H247" s="228">
        <v>0</v>
      </c>
    </row>
    <row r="248" spans="1:8" x14ac:dyDescent="0.2">
      <c r="A248" s="86">
        <v>1</v>
      </c>
      <c r="B248" s="390"/>
      <c r="C248" s="390"/>
      <c r="D248" s="390"/>
      <c r="E248" s="139"/>
      <c r="F248" s="139"/>
      <c r="G248" s="139"/>
      <c r="H248" s="139"/>
    </row>
    <row r="249" spans="1:8" x14ac:dyDescent="0.2">
      <c r="A249" s="86">
        <v>2</v>
      </c>
      <c r="B249" s="390"/>
      <c r="C249" s="390"/>
      <c r="D249" s="390"/>
      <c r="E249" s="139"/>
      <c r="F249" s="139"/>
      <c r="G249" s="127"/>
      <c r="H249" s="127"/>
    </row>
    <row r="250" spans="1:8" x14ac:dyDescent="0.2">
      <c r="A250" s="86">
        <v>3</v>
      </c>
      <c r="B250" s="390"/>
      <c r="C250" s="390"/>
      <c r="D250" s="390"/>
      <c r="E250" s="139"/>
      <c r="F250" s="139"/>
      <c r="G250" s="139"/>
      <c r="H250" s="139"/>
    </row>
    <row r="251" spans="1:8" x14ac:dyDescent="0.2">
      <c r="A251" s="86">
        <v>4</v>
      </c>
      <c r="B251" s="390"/>
      <c r="C251" s="390"/>
      <c r="D251" s="390"/>
      <c r="E251" s="139"/>
      <c r="F251" s="139"/>
      <c r="G251" s="139"/>
      <c r="H251" s="139"/>
    </row>
    <row r="252" spans="1:8" x14ac:dyDescent="0.2">
      <c r="A252" s="86">
        <v>5</v>
      </c>
      <c r="B252" s="390"/>
      <c r="C252" s="390"/>
      <c r="D252" s="390"/>
      <c r="E252" s="127"/>
      <c r="F252" s="127"/>
      <c r="G252" s="127"/>
      <c r="H252" s="127"/>
    </row>
    <row r="253" spans="1:8" x14ac:dyDescent="0.2">
      <c r="A253" s="86">
        <v>6</v>
      </c>
      <c r="B253" s="390"/>
      <c r="C253" s="390"/>
      <c r="D253" s="390"/>
      <c r="E253" s="127"/>
      <c r="F253" s="272"/>
      <c r="G253" s="272"/>
      <c r="H253" s="272"/>
    </row>
    <row r="254" spans="1:8" x14ac:dyDescent="0.2">
      <c r="A254" s="86">
        <v>7</v>
      </c>
      <c r="B254" s="390"/>
      <c r="C254" s="390"/>
      <c r="D254" s="390"/>
      <c r="E254" s="272"/>
      <c r="F254" s="127"/>
      <c r="G254" s="319"/>
      <c r="H254" s="319"/>
    </row>
    <row r="255" spans="1:8" x14ac:dyDescent="0.2">
      <c r="A255" s="86">
        <v>8</v>
      </c>
      <c r="B255" s="390"/>
      <c r="C255" s="390"/>
      <c r="D255" s="390"/>
      <c r="E255" s="127"/>
      <c r="F255" s="127"/>
      <c r="G255" s="127"/>
      <c r="H255" s="127"/>
    </row>
    <row r="256" spans="1:8" x14ac:dyDescent="0.2">
      <c r="A256" s="86">
        <v>9</v>
      </c>
      <c r="B256" s="390"/>
      <c r="C256" s="390"/>
      <c r="D256" s="390"/>
      <c r="E256" s="139"/>
      <c r="F256" s="139"/>
      <c r="G256" s="319"/>
      <c r="H256" s="319"/>
    </row>
    <row r="257" spans="1:8" x14ac:dyDescent="0.2">
      <c r="A257" s="149">
        <v>10</v>
      </c>
      <c r="B257" s="391"/>
      <c r="C257" s="391"/>
      <c r="D257" s="391"/>
      <c r="E257" s="147"/>
      <c r="F257" s="147"/>
      <c r="G257" s="147"/>
      <c r="H257" s="147"/>
    </row>
    <row r="258" spans="1:8" x14ac:dyDescent="0.2">
      <c r="A258" s="110"/>
      <c r="D258" s="265" t="s">
        <v>23</v>
      </c>
      <c r="E258" s="145">
        <f>SUM(E247:E257)</f>
        <v>0</v>
      </c>
      <c r="F258" s="145">
        <f t="shared" ref="F258:H258" si="15">SUM(F247:F257)</f>
        <v>0</v>
      </c>
      <c r="G258" s="145">
        <f t="shared" si="15"/>
        <v>0</v>
      </c>
      <c r="H258" s="145">
        <f t="shared" si="15"/>
        <v>0</v>
      </c>
    </row>
  </sheetData>
  <mergeCells count="65"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80:D180"/>
    <mergeCell ref="B181:D181"/>
    <mergeCell ref="B182:D182"/>
    <mergeCell ref="B183:D183"/>
    <mergeCell ref="B184:D184"/>
    <mergeCell ref="B185:D185"/>
    <mergeCell ref="B186:D186"/>
    <mergeCell ref="B187:D187"/>
    <mergeCell ref="B188:D188"/>
    <mergeCell ref="B189:D189"/>
    <mergeCell ref="B190:D190"/>
    <mergeCell ref="B196:D196"/>
    <mergeCell ref="B197:D197"/>
    <mergeCell ref="B198:D198"/>
    <mergeCell ref="B199:D199"/>
    <mergeCell ref="B200:D200"/>
    <mergeCell ref="B201:D201"/>
    <mergeCell ref="B202:D202"/>
    <mergeCell ref="B203:D203"/>
    <mergeCell ref="B204:D204"/>
    <mergeCell ref="B205:D205"/>
    <mergeCell ref="B206:D206"/>
    <mergeCell ref="B247:D247"/>
    <mergeCell ref="B248:D248"/>
    <mergeCell ref="B249:D249"/>
    <mergeCell ref="B232:D232"/>
    <mergeCell ref="B233:D233"/>
    <mergeCell ref="B234:D234"/>
    <mergeCell ref="B235:D235"/>
    <mergeCell ref="B236:D236"/>
    <mergeCell ref="B237:D237"/>
    <mergeCell ref="B238:D238"/>
    <mergeCell ref="B239:D239"/>
    <mergeCell ref="B240:D240"/>
    <mergeCell ref="B241:D241"/>
    <mergeCell ref="B255:D255"/>
    <mergeCell ref="B256:D256"/>
    <mergeCell ref="B257:D257"/>
    <mergeCell ref="B250:D250"/>
    <mergeCell ref="B251:D251"/>
    <mergeCell ref="B252:D252"/>
    <mergeCell ref="B253:D253"/>
    <mergeCell ref="B254:D254"/>
  </mergeCells>
  <pageMargins left="0.25" right="0.25" top="0.75" bottom="0.75" header="0.3" footer="0.3"/>
  <pageSetup scale="8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6316F-A63B-4966-BB29-7F6391800544}">
  <sheetPr>
    <tabColor theme="1" tint="0.499984740745262"/>
    <pageSetUpPr fitToPage="1"/>
  </sheetPr>
  <dimension ref="A1:H168"/>
  <sheetViews>
    <sheetView topLeftCell="A11" zoomScaleNormal="100" workbookViewId="0">
      <selection activeCell="B38" sqref="B38:D38"/>
    </sheetView>
  </sheetViews>
  <sheetFormatPr defaultColWidth="9.140625" defaultRowHeight="12.75" x14ac:dyDescent="0.2"/>
  <cols>
    <col min="1" max="3" width="15.7109375" style="73" customWidth="1"/>
    <col min="4" max="4" width="15.7109375" style="127" customWidth="1"/>
    <col min="5" max="8" width="15.7109375" style="73" customWidth="1"/>
    <col min="9" max="16384" width="9.140625" style="73"/>
  </cols>
  <sheetData>
    <row r="1" spans="1:8" ht="18" x14ac:dyDescent="0.25">
      <c r="A1" s="237" t="s">
        <v>490</v>
      </c>
      <c r="B1" s="236" t="s">
        <v>112</v>
      </c>
      <c r="C1" s="134"/>
      <c r="D1" s="117"/>
      <c r="E1" s="117"/>
      <c r="F1" s="117"/>
      <c r="G1" s="117"/>
      <c r="H1" s="117"/>
    </row>
    <row r="2" spans="1:8" x14ac:dyDescent="0.2">
      <c r="D2" s="73"/>
    </row>
    <row r="3" spans="1:8" x14ac:dyDescent="0.2">
      <c r="A3" s="119">
        <v>11.302</v>
      </c>
      <c r="B3" s="204" t="s">
        <v>491</v>
      </c>
      <c r="C3" s="113"/>
      <c r="D3" s="135"/>
      <c r="E3" s="156"/>
      <c r="F3" s="156"/>
      <c r="G3" s="269"/>
      <c r="H3" s="156"/>
    </row>
    <row r="4" spans="1:8" x14ac:dyDescent="0.2">
      <c r="B4" s="225"/>
      <c r="D4" s="73"/>
    </row>
    <row r="5" spans="1:8" x14ac:dyDescent="0.2">
      <c r="A5" s="271"/>
      <c r="B5" s="141"/>
      <c r="C5" s="141"/>
      <c r="D5" s="264"/>
      <c r="E5" s="147" t="s">
        <v>900</v>
      </c>
      <c r="F5" s="147" t="s">
        <v>458</v>
      </c>
      <c r="G5" s="147" t="s">
        <v>458</v>
      </c>
      <c r="H5" s="147" t="s">
        <v>458</v>
      </c>
    </row>
    <row r="6" spans="1:8" x14ac:dyDescent="0.2">
      <c r="A6" s="86" t="s">
        <v>459</v>
      </c>
      <c r="B6" s="389"/>
      <c r="C6" s="389"/>
      <c r="D6" s="389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/>
      <c r="B7" s="397" t="s">
        <v>389</v>
      </c>
      <c r="C7" s="397"/>
      <c r="D7" s="397"/>
      <c r="E7" s="228"/>
      <c r="F7" s="228"/>
      <c r="G7" s="228"/>
      <c r="H7" s="228"/>
    </row>
    <row r="8" spans="1:8" x14ac:dyDescent="0.2">
      <c r="A8" s="86"/>
      <c r="B8" s="390" t="s">
        <v>901</v>
      </c>
      <c r="C8" s="390"/>
      <c r="D8" s="390"/>
      <c r="E8" s="362">
        <v>1509</v>
      </c>
      <c r="F8" s="139"/>
      <c r="G8" s="139"/>
      <c r="H8" s="139"/>
    </row>
    <row r="9" spans="1:8" x14ac:dyDescent="0.2">
      <c r="A9" s="86"/>
      <c r="B9" s="390" t="s">
        <v>902</v>
      </c>
      <c r="C9" s="390"/>
      <c r="D9" s="390"/>
      <c r="E9" s="362">
        <v>12704</v>
      </c>
      <c r="F9" s="139"/>
      <c r="G9" s="127"/>
      <c r="H9" s="127"/>
    </row>
    <row r="10" spans="1:8" x14ac:dyDescent="0.2">
      <c r="A10" s="86"/>
      <c r="B10" s="390" t="s">
        <v>903</v>
      </c>
      <c r="C10" s="390"/>
      <c r="D10" s="390"/>
      <c r="E10" s="362">
        <v>7099</v>
      </c>
      <c r="F10" s="139"/>
      <c r="G10" s="139"/>
      <c r="H10" s="139"/>
    </row>
    <row r="11" spans="1:8" x14ac:dyDescent="0.2">
      <c r="A11" s="86"/>
      <c r="B11" s="390" t="s">
        <v>935</v>
      </c>
      <c r="C11" s="390"/>
      <c r="D11" s="390"/>
      <c r="E11" s="362">
        <v>8134</v>
      </c>
      <c r="F11" s="139"/>
      <c r="G11" s="139"/>
      <c r="H11" s="139"/>
    </row>
    <row r="12" spans="1:8" x14ac:dyDescent="0.2">
      <c r="A12" s="86"/>
      <c r="B12" s="390" t="s">
        <v>904</v>
      </c>
      <c r="C12" s="390"/>
      <c r="D12" s="390"/>
      <c r="E12" s="129">
        <v>2919</v>
      </c>
      <c r="F12" s="127"/>
      <c r="G12" s="127"/>
      <c r="H12" s="127"/>
    </row>
    <row r="13" spans="1:8" x14ac:dyDescent="0.2">
      <c r="A13" s="86"/>
      <c r="B13" s="390" t="s">
        <v>905</v>
      </c>
      <c r="C13" s="390"/>
      <c r="D13" s="390"/>
      <c r="E13" s="129">
        <f>10649+26.22</f>
        <v>10675.22</v>
      </c>
      <c r="F13" s="272"/>
      <c r="G13" s="272"/>
      <c r="H13" s="272"/>
    </row>
    <row r="14" spans="1:8" x14ac:dyDescent="0.2">
      <c r="A14" s="86"/>
      <c r="B14" s="390" t="s">
        <v>906</v>
      </c>
      <c r="C14" s="390"/>
      <c r="D14" s="390"/>
      <c r="E14" s="371">
        <f>9549+299</f>
        <v>9848</v>
      </c>
      <c r="F14" s="127"/>
      <c r="G14" s="319"/>
      <c r="H14" s="319"/>
    </row>
    <row r="15" spans="1:8" x14ac:dyDescent="0.2">
      <c r="A15" s="86"/>
      <c r="B15" s="390" t="s">
        <v>936</v>
      </c>
      <c r="C15" s="390"/>
      <c r="D15" s="390"/>
      <c r="E15" s="371">
        <v>380</v>
      </c>
      <c r="F15" s="127"/>
      <c r="G15" s="319"/>
      <c r="H15" s="319"/>
    </row>
    <row r="16" spans="1:8" x14ac:dyDescent="0.2">
      <c r="A16" s="86"/>
      <c r="B16" s="398" t="s">
        <v>620</v>
      </c>
      <c r="C16" s="398"/>
      <c r="D16" s="398"/>
      <c r="E16" s="371"/>
      <c r="F16" s="127"/>
      <c r="G16" s="319"/>
      <c r="H16" s="319"/>
    </row>
    <row r="17" spans="1:8" x14ac:dyDescent="0.2">
      <c r="A17" s="86"/>
      <c r="B17" s="390" t="s">
        <v>914</v>
      </c>
      <c r="C17" s="390"/>
      <c r="D17" s="390"/>
      <c r="E17" s="374">
        <v>3000</v>
      </c>
      <c r="F17" s="127"/>
      <c r="G17" s="127"/>
      <c r="H17" s="127"/>
    </row>
    <row r="18" spans="1:8" x14ac:dyDescent="0.2">
      <c r="A18" s="86"/>
      <c r="B18" s="390" t="s">
        <v>913</v>
      </c>
      <c r="C18" s="390"/>
      <c r="D18" s="390"/>
      <c r="E18" s="362">
        <f>2079.98+26.22+95</f>
        <v>2201.1999999999998</v>
      </c>
      <c r="F18" s="139"/>
      <c r="G18" s="319"/>
      <c r="H18" s="319"/>
    </row>
    <row r="19" spans="1:8" x14ac:dyDescent="0.2">
      <c r="A19" s="86"/>
      <c r="B19" s="390" t="s">
        <v>937</v>
      </c>
      <c r="C19" s="390"/>
      <c r="D19" s="390"/>
      <c r="E19" s="375">
        <v>750</v>
      </c>
      <c r="F19" s="139"/>
      <c r="G19" s="319"/>
      <c r="H19" s="319"/>
    </row>
    <row r="20" spans="1:8" x14ac:dyDescent="0.2">
      <c r="A20" s="86"/>
      <c r="B20" s="398" t="s">
        <v>919</v>
      </c>
      <c r="C20" s="398"/>
      <c r="D20" s="398"/>
      <c r="E20" s="362"/>
      <c r="F20" s="139"/>
      <c r="G20" s="319"/>
      <c r="H20" s="319"/>
    </row>
    <row r="21" spans="1:8" x14ac:dyDescent="0.2">
      <c r="A21" s="86"/>
      <c r="B21" s="390" t="s">
        <v>907</v>
      </c>
      <c r="C21" s="390"/>
      <c r="D21" s="390"/>
      <c r="E21" s="362">
        <v>3139</v>
      </c>
      <c r="F21" s="139"/>
      <c r="G21" s="319"/>
      <c r="H21" s="319"/>
    </row>
    <row r="22" spans="1:8" x14ac:dyDescent="0.2">
      <c r="A22" s="86"/>
      <c r="B22" s="390" t="s">
        <v>908</v>
      </c>
      <c r="C22" s="390"/>
      <c r="D22" s="390"/>
      <c r="E22" s="362">
        <v>3699</v>
      </c>
      <c r="F22" s="139"/>
      <c r="G22" s="319"/>
      <c r="H22" s="319"/>
    </row>
    <row r="23" spans="1:8" x14ac:dyDescent="0.2">
      <c r="A23" s="86"/>
      <c r="B23" s="398" t="s">
        <v>348</v>
      </c>
      <c r="C23" s="398"/>
      <c r="D23" s="398"/>
      <c r="E23" s="362"/>
      <c r="F23" s="139"/>
      <c r="G23" s="319"/>
      <c r="H23" s="319"/>
    </row>
    <row r="24" spans="1:8" x14ac:dyDescent="0.2">
      <c r="A24" s="86"/>
      <c r="B24" s="390" t="s">
        <v>909</v>
      </c>
      <c r="C24" s="390"/>
      <c r="D24" s="390"/>
      <c r="E24" s="362">
        <f>1079.98+40+49.88</f>
        <v>1169.8600000000001</v>
      </c>
      <c r="F24" s="139"/>
      <c r="G24" s="319"/>
      <c r="H24" s="319"/>
    </row>
    <row r="25" spans="1:8" x14ac:dyDescent="0.2">
      <c r="A25" s="86"/>
      <c r="B25" s="390" t="s">
        <v>910</v>
      </c>
      <c r="C25" s="390"/>
      <c r="D25" s="390"/>
      <c r="E25" s="362">
        <f>1079.98+40+65.39+20+20.55+40</f>
        <v>1265.92</v>
      </c>
      <c r="F25" s="139"/>
      <c r="G25" s="319"/>
      <c r="H25" s="319"/>
    </row>
    <row r="26" spans="1:8" x14ac:dyDescent="0.2">
      <c r="A26" s="86"/>
      <c r="B26" s="390" t="s">
        <v>911</v>
      </c>
      <c r="C26" s="390"/>
      <c r="D26" s="390"/>
      <c r="E26" s="362">
        <f>1599.98+100</f>
        <v>1699.98</v>
      </c>
      <c r="F26" s="139"/>
      <c r="G26" s="319"/>
      <c r="H26" s="319"/>
    </row>
    <row r="27" spans="1:8" x14ac:dyDescent="0.2">
      <c r="A27" s="86"/>
      <c r="B27" s="390" t="s">
        <v>912</v>
      </c>
      <c r="C27" s="390"/>
      <c r="D27" s="390"/>
      <c r="E27" s="362">
        <f>2199.98+100</f>
        <v>2299.98</v>
      </c>
      <c r="F27" s="139"/>
      <c r="G27" s="319"/>
      <c r="H27" s="319"/>
    </row>
    <row r="28" spans="1:8" x14ac:dyDescent="0.2">
      <c r="A28" s="86"/>
      <c r="B28" s="391" t="s">
        <v>300</v>
      </c>
      <c r="C28" s="391"/>
      <c r="D28" s="391"/>
      <c r="E28" s="373">
        <v>190</v>
      </c>
      <c r="F28" s="139"/>
      <c r="G28" s="319"/>
      <c r="H28" s="319"/>
    </row>
    <row r="29" spans="1:8" x14ac:dyDescent="0.2">
      <c r="A29" s="86"/>
      <c r="B29" s="396" t="s">
        <v>179</v>
      </c>
      <c r="C29" s="396"/>
      <c r="D29" s="396"/>
      <c r="E29" s="89">
        <f>SUM(E8:E28)</f>
        <v>72683.159999999989</v>
      </c>
      <c r="F29" s="139"/>
      <c r="G29" s="319"/>
      <c r="H29" s="319"/>
    </row>
    <row r="30" spans="1:8" x14ac:dyDescent="0.2">
      <c r="A30" s="86"/>
      <c r="B30" s="391" t="s">
        <v>938</v>
      </c>
      <c r="C30" s="391"/>
      <c r="D30" s="391"/>
      <c r="E30" s="372">
        <f>SUM(E29)*0.07</f>
        <v>5087.8211999999994</v>
      </c>
      <c r="F30" s="147"/>
      <c r="G30" s="147"/>
      <c r="H30" s="147"/>
    </row>
    <row r="31" spans="1:8" x14ac:dyDescent="0.2">
      <c r="A31" s="110"/>
      <c r="D31" s="265" t="s">
        <v>23</v>
      </c>
      <c r="E31" s="145">
        <f>SUM(E29:E30)</f>
        <v>77770.981199999995</v>
      </c>
      <c r="F31" s="145">
        <f t="shared" ref="F31:H31" si="0">SUM(F6:F30)</f>
        <v>0</v>
      </c>
      <c r="G31" s="145">
        <f t="shared" si="0"/>
        <v>0</v>
      </c>
      <c r="H31" s="145">
        <f t="shared" si="0"/>
        <v>0</v>
      </c>
    </row>
    <row r="32" spans="1:8" x14ac:dyDescent="0.2">
      <c r="B32" s="225"/>
      <c r="D32" s="73"/>
    </row>
    <row r="33" spans="1:8" x14ac:dyDescent="0.2">
      <c r="A33" s="119">
        <v>11.52</v>
      </c>
      <c r="B33" s="113" t="s">
        <v>469</v>
      </c>
      <c r="C33" s="113"/>
      <c r="D33" s="135"/>
      <c r="E33" s="156"/>
      <c r="F33" s="156"/>
      <c r="G33" s="269"/>
      <c r="H33" s="156"/>
    </row>
    <row r="34" spans="1:8" x14ac:dyDescent="0.2">
      <c r="D34" s="73"/>
    </row>
    <row r="35" spans="1:8" x14ac:dyDescent="0.2">
      <c r="A35" s="271"/>
      <c r="B35" s="141"/>
      <c r="C35" s="141"/>
      <c r="D35" s="264"/>
      <c r="E35" s="147" t="s">
        <v>458</v>
      </c>
      <c r="F35" s="147" t="s">
        <v>458</v>
      </c>
      <c r="G35" s="147" t="s">
        <v>458</v>
      </c>
      <c r="H35" s="147" t="s">
        <v>458</v>
      </c>
    </row>
    <row r="36" spans="1:8" x14ac:dyDescent="0.2">
      <c r="A36" s="86" t="s">
        <v>459</v>
      </c>
      <c r="B36" s="389"/>
      <c r="C36" s="389"/>
      <c r="D36" s="389"/>
      <c r="E36" s="228">
        <v>0</v>
      </c>
      <c r="F36" s="228">
        <v>0</v>
      </c>
      <c r="G36" s="228">
        <v>0</v>
      </c>
      <c r="H36" s="228">
        <v>0</v>
      </c>
    </row>
    <row r="37" spans="1:8" x14ac:dyDescent="0.2">
      <c r="A37" s="86">
        <v>1</v>
      </c>
      <c r="B37" s="390"/>
      <c r="C37" s="390"/>
      <c r="D37" s="390"/>
      <c r="E37" s="139"/>
      <c r="F37" s="139"/>
      <c r="G37" s="139"/>
      <c r="H37" s="139"/>
    </row>
    <row r="38" spans="1:8" x14ac:dyDescent="0.2">
      <c r="A38" s="86">
        <v>2</v>
      </c>
      <c r="B38" s="390"/>
      <c r="C38" s="390"/>
      <c r="D38" s="390"/>
      <c r="E38" s="139"/>
      <c r="F38" s="139"/>
      <c r="G38" s="127"/>
      <c r="H38" s="127"/>
    </row>
    <row r="39" spans="1:8" x14ac:dyDescent="0.2">
      <c r="A39" s="86">
        <v>3</v>
      </c>
      <c r="B39" s="390"/>
      <c r="C39" s="390"/>
      <c r="D39" s="390"/>
      <c r="E39" s="139"/>
      <c r="F39" s="139"/>
      <c r="G39" s="139"/>
      <c r="H39" s="139"/>
    </row>
    <row r="40" spans="1:8" x14ac:dyDescent="0.2">
      <c r="A40" s="86">
        <v>4</v>
      </c>
      <c r="B40" s="390"/>
      <c r="C40" s="390"/>
      <c r="D40" s="390"/>
      <c r="E40" s="139"/>
      <c r="F40" s="139"/>
      <c r="G40" s="139"/>
      <c r="H40" s="139"/>
    </row>
    <row r="41" spans="1:8" x14ac:dyDescent="0.2">
      <c r="A41" s="86">
        <v>5</v>
      </c>
      <c r="B41" s="390"/>
      <c r="C41" s="390"/>
      <c r="D41" s="390"/>
      <c r="E41" s="127"/>
      <c r="F41" s="127"/>
      <c r="G41" s="127"/>
      <c r="H41" s="127"/>
    </row>
    <row r="42" spans="1:8" x14ac:dyDescent="0.2">
      <c r="A42" s="86">
        <v>6</v>
      </c>
      <c r="B42" s="390"/>
      <c r="C42" s="390"/>
      <c r="D42" s="390"/>
      <c r="E42" s="127"/>
      <c r="F42" s="272"/>
      <c r="G42" s="272"/>
      <c r="H42" s="272"/>
    </row>
    <row r="43" spans="1:8" x14ac:dyDescent="0.2">
      <c r="A43" s="86">
        <v>7</v>
      </c>
      <c r="B43" s="390"/>
      <c r="C43" s="390"/>
      <c r="D43" s="390"/>
      <c r="E43" s="272"/>
      <c r="F43" s="127"/>
      <c r="G43" s="319"/>
      <c r="H43" s="319"/>
    </row>
    <row r="44" spans="1:8" x14ac:dyDescent="0.2">
      <c r="A44" s="86">
        <v>8</v>
      </c>
      <c r="B44" s="390"/>
      <c r="C44" s="390"/>
      <c r="D44" s="390"/>
      <c r="E44" s="127"/>
      <c r="F44" s="127"/>
      <c r="G44" s="127"/>
      <c r="H44" s="127"/>
    </row>
    <row r="45" spans="1:8" x14ac:dyDescent="0.2">
      <c r="A45" s="86">
        <v>9</v>
      </c>
      <c r="B45" s="390"/>
      <c r="C45" s="390"/>
      <c r="D45" s="390"/>
      <c r="E45" s="139"/>
      <c r="F45" s="139"/>
      <c r="G45" s="319"/>
      <c r="H45" s="319"/>
    </row>
    <row r="46" spans="1:8" x14ac:dyDescent="0.2">
      <c r="A46" s="149">
        <v>10</v>
      </c>
      <c r="B46" s="391"/>
      <c r="C46" s="391"/>
      <c r="D46" s="391"/>
      <c r="E46" s="147"/>
      <c r="F46" s="147"/>
      <c r="G46" s="147"/>
      <c r="H46" s="147"/>
    </row>
    <row r="47" spans="1:8" x14ac:dyDescent="0.2">
      <c r="A47" s="110"/>
      <c r="D47" s="265" t="s">
        <v>23</v>
      </c>
      <c r="E47" s="145">
        <f>SUM(E36:E46)</f>
        <v>0</v>
      </c>
      <c r="F47" s="145">
        <f t="shared" ref="F47:H47" si="1">SUM(F36:F46)</f>
        <v>0</v>
      </c>
      <c r="G47" s="145">
        <f t="shared" si="1"/>
        <v>0</v>
      </c>
      <c r="H47" s="145">
        <f t="shared" si="1"/>
        <v>0</v>
      </c>
    </row>
    <row r="48" spans="1:8" x14ac:dyDescent="0.2">
      <c r="D48" s="73"/>
    </row>
    <row r="49" spans="1:8" x14ac:dyDescent="0.2">
      <c r="A49" s="119">
        <v>11.66</v>
      </c>
      <c r="B49" s="113" t="s">
        <v>445</v>
      </c>
      <c r="C49" s="113"/>
      <c r="D49" s="135"/>
      <c r="E49" s="156"/>
      <c r="F49" s="156"/>
      <c r="G49" s="269"/>
      <c r="H49" s="156"/>
    </row>
    <row r="50" spans="1:8" x14ac:dyDescent="0.2">
      <c r="D50" s="73"/>
    </row>
    <row r="51" spans="1:8" x14ac:dyDescent="0.2">
      <c r="A51" s="271"/>
      <c r="B51" s="141"/>
      <c r="C51" s="141"/>
      <c r="D51" s="264"/>
      <c r="E51" s="147" t="s">
        <v>458</v>
      </c>
      <c r="F51" s="147" t="s">
        <v>458</v>
      </c>
      <c r="G51" s="147" t="s">
        <v>458</v>
      </c>
      <c r="H51" s="147" t="s">
        <v>458</v>
      </c>
    </row>
    <row r="52" spans="1:8" x14ac:dyDescent="0.2">
      <c r="A52" s="86" t="s">
        <v>459</v>
      </c>
      <c r="B52" s="389"/>
      <c r="C52" s="389"/>
      <c r="D52" s="389"/>
      <c r="E52" s="228">
        <v>0</v>
      </c>
      <c r="F52" s="228">
        <v>0</v>
      </c>
      <c r="G52" s="228">
        <v>0</v>
      </c>
      <c r="H52" s="228">
        <v>0</v>
      </c>
    </row>
    <row r="53" spans="1:8" x14ac:dyDescent="0.2">
      <c r="A53" s="86">
        <v>1</v>
      </c>
      <c r="B53" s="390"/>
      <c r="C53" s="390"/>
      <c r="D53" s="390"/>
      <c r="E53" s="139"/>
      <c r="F53" s="139"/>
      <c r="G53" s="139"/>
      <c r="H53" s="139"/>
    </row>
    <row r="54" spans="1:8" x14ac:dyDescent="0.2">
      <c r="A54" s="86">
        <v>2</v>
      </c>
      <c r="B54" s="390"/>
      <c r="C54" s="390"/>
      <c r="D54" s="390"/>
      <c r="E54" s="139"/>
      <c r="F54" s="139"/>
      <c r="G54" s="127"/>
      <c r="H54" s="127"/>
    </row>
    <row r="55" spans="1:8" x14ac:dyDescent="0.2">
      <c r="A55" s="86">
        <v>3</v>
      </c>
      <c r="B55" s="390"/>
      <c r="C55" s="390"/>
      <c r="D55" s="390"/>
      <c r="E55" s="139"/>
      <c r="F55" s="139"/>
      <c r="G55" s="139"/>
      <c r="H55" s="139"/>
    </row>
    <row r="56" spans="1:8" x14ac:dyDescent="0.2">
      <c r="A56" s="86">
        <v>4</v>
      </c>
      <c r="B56" s="390"/>
      <c r="C56" s="390"/>
      <c r="D56" s="390"/>
      <c r="E56" s="139"/>
      <c r="F56" s="139"/>
      <c r="G56" s="139"/>
      <c r="H56" s="139"/>
    </row>
    <row r="57" spans="1:8" x14ac:dyDescent="0.2">
      <c r="A57" s="86">
        <v>5</v>
      </c>
      <c r="B57" s="390"/>
      <c r="C57" s="390"/>
      <c r="D57" s="390"/>
      <c r="E57" s="127"/>
      <c r="F57" s="127"/>
      <c r="G57" s="127"/>
      <c r="H57" s="127"/>
    </row>
    <row r="58" spans="1:8" x14ac:dyDescent="0.2">
      <c r="A58" s="86">
        <v>6</v>
      </c>
      <c r="B58" s="390"/>
      <c r="C58" s="390"/>
      <c r="D58" s="390"/>
      <c r="E58" s="127"/>
      <c r="F58" s="272"/>
      <c r="G58" s="272"/>
      <c r="H58" s="272"/>
    </row>
    <row r="59" spans="1:8" x14ac:dyDescent="0.2">
      <c r="A59" s="86">
        <v>7</v>
      </c>
      <c r="B59" s="390"/>
      <c r="C59" s="390"/>
      <c r="D59" s="390"/>
      <c r="E59" s="272"/>
      <c r="F59" s="127"/>
      <c r="G59" s="319"/>
      <c r="H59" s="319"/>
    </row>
    <row r="60" spans="1:8" x14ac:dyDescent="0.2">
      <c r="A60" s="86">
        <v>8</v>
      </c>
      <c r="B60" s="390"/>
      <c r="C60" s="390"/>
      <c r="D60" s="390"/>
      <c r="E60" s="127"/>
      <c r="F60" s="127"/>
      <c r="G60" s="127"/>
      <c r="H60" s="127"/>
    </row>
    <row r="61" spans="1:8" x14ac:dyDescent="0.2">
      <c r="A61" s="86">
        <v>9</v>
      </c>
      <c r="B61" s="390"/>
      <c r="C61" s="390"/>
      <c r="D61" s="390"/>
      <c r="E61" s="139"/>
      <c r="F61" s="139"/>
      <c r="G61" s="319"/>
      <c r="H61" s="319"/>
    </row>
    <row r="62" spans="1:8" x14ac:dyDescent="0.2">
      <c r="A62" s="149">
        <v>10</v>
      </c>
      <c r="B62" s="391"/>
      <c r="C62" s="391"/>
      <c r="D62" s="391"/>
      <c r="E62" s="147"/>
      <c r="F62" s="147"/>
      <c r="G62" s="147"/>
      <c r="H62" s="147"/>
    </row>
    <row r="63" spans="1:8" x14ac:dyDescent="0.2">
      <c r="A63" s="110"/>
      <c r="D63" s="265" t="s">
        <v>23</v>
      </c>
      <c r="E63" s="145">
        <f>SUM(E52:E62)</f>
        <v>0</v>
      </c>
      <c r="F63" s="145">
        <f t="shared" ref="F63:H63" si="2">SUM(F52:F62)</f>
        <v>0</v>
      </c>
      <c r="G63" s="145">
        <f t="shared" si="2"/>
        <v>0</v>
      </c>
      <c r="H63" s="145">
        <f t="shared" si="2"/>
        <v>0</v>
      </c>
    </row>
    <row r="64" spans="1:8" x14ac:dyDescent="0.2">
      <c r="D64" s="73"/>
    </row>
    <row r="65" spans="1:8" x14ac:dyDescent="0.2">
      <c r="A65" s="119">
        <v>11.678000000000001</v>
      </c>
      <c r="B65" s="113" t="s">
        <v>446</v>
      </c>
      <c r="C65" s="113"/>
      <c r="D65" s="135"/>
      <c r="E65" s="156"/>
      <c r="F65" s="156"/>
      <c r="G65" s="269"/>
      <c r="H65" s="156"/>
    </row>
    <row r="66" spans="1:8" x14ac:dyDescent="0.2">
      <c r="D66" s="73"/>
    </row>
    <row r="67" spans="1:8" x14ac:dyDescent="0.2">
      <c r="A67" s="271"/>
      <c r="B67" s="141"/>
      <c r="C67" s="141"/>
      <c r="D67" s="264"/>
      <c r="E67" s="147" t="s">
        <v>458</v>
      </c>
      <c r="F67" s="147" t="s">
        <v>458</v>
      </c>
      <c r="G67" s="147" t="s">
        <v>458</v>
      </c>
      <c r="H67" s="147" t="s">
        <v>458</v>
      </c>
    </row>
    <row r="68" spans="1:8" x14ac:dyDescent="0.2">
      <c r="A68" s="86" t="s">
        <v>459</v>
      </c>
      <c r="B68" s="389"/>
      <c r="C68" s="389"/>
      <c r="D68" s="389"/>
      <c r="E68" s="228">
        <v>0</v>
      </c>
      <c r="F68" s="228">
        <v>0</v>
      </c>
      <c r="G68" s="228">
        <v>0</v>
      </c>
      <c r="H68" s="228">
        <v>0</v>
      </c>
    </row>
    <row r="69" spans="1:8" x14ac:dyDescent="0.2">
      <c r="A69" s="86">
        <v>1</v>
      </c>
      <c r="B69" s="390"/>
      <c r="C69" s="390"/>
      <c r="D69" s="390"/>
      <c r="E69" s="139"/>
      <c r="F69" s="139"/>
      <c r="G69" s="139"/>
      <c r="H69" s="139"/>
    </row>
    <row r="70" spans="1:8" x14ac:dyDescent="0.2">
      <c r="A70" s="86">
        <v>2</v>
      </c>
      <c r="B70" s="390"/>
      <c r="C70" s="390"/>
      <c r="D70" s="390"/>
      <c r="E70" s="139"/>
      <c r="F70" s="139"/>
      <c r="G70" s="127"/>
      <c r="H70" s="127"/>
    </row>
    <row r="71" spans="1:8" x14ac:dyDescent="0.2">
      <c r="A71" s="86">
        <v>3</v>
      </c>
      <c r="B71" s="390"/>
      <c r="C71" s="390"/>
      <c r="D71" s="390"/>
      <c r="E71" s="139"/>
      <c r="F71" s="139"/>
      <c r="G71" s="139"/>
      <c r="H71" s="139"/>
    </row>
    <row r="72" spans="1:8" x14ac:dyDescent="0.2">
      <c r="A72" s="86">
        <v>4</v>
      </c>
      <c r="B72" s="390"/>
      <c r="C72" s="390"/>
      <c r="D72" s="390"/>
      <c r="E72" s="139"/>
      <c r="F72" s="139"/>
      <c r="G72" s="139"/>
      <c r="H72" s="139"/>
    </row>
    <row r="73" spans="1:8" x14ac:dyDescent="0.2">
      <c r="A73" s="86">
        <v>5</v>
      </c>
      <c r="B73" s="390"/>
      <c r="C73" s="390"/>
      <c r="D73" s="390"/>
      <c r="E73" s="127"/>
      <c r="F73" s="127"/>
      <c r="G73" s="127"/>
      <c r="H73" s="127"/>
    </row>
    <row r="74" spans="1:8" x14ac:dyDescent="0.2">
      <c r="A74" s="86">
        <v>6</v>
      </c>
      <c r="B74" s="390"/>
      <c r="C74" s="390"/>
      <c r="D74" s="390"/>
      <c r="E74" s="127"/>
      <c r="F74" s="272"/>
      <c r="G74" s="272"/>
      <c r="H74" s="272"/>
    </row>
    <row r="75" spans="1:8" x14ac:dyDescent="0.2">
      <c r="A75" s="86">
        <v>7</v>
      </c>
      <c r="B75" s="390"/>
      <c r="C75" s="390"/>
      <c r="D75" s="390"/>
      <c r="E75" s="272"/>
      <c r="F75" s="127"/>
      <c r="G75" s="319"/>
      <c r="H75" s="319"/>
    </row>
    <row r="76" spans="1:8" x14ac:dyDescent="0.2">
      <c r="A76" s="86">
        <v>8</v>
      </c>
      <c r="B76" s="390"/>
      <c r="C76" s="390"/>
      <c r="D76" s="390"/>
      <c r="E76" s="127"/>
      <c r="F76" s="127"/>
      <c r="G76" s="127"/>
      <c r="H76" s="127"/>
    </row>
    <row r="77" spans="1:8" x14ac:dyDescent="0.2">
      <c r="A77" s="86">
        <v>9</v>
      </c>
      <c r="B77" s="390"/>
      <c r="C77" s="390"/>
      <c r="D77" s="390"/>
      <c r="E77" s="139"/>
      <c r="F77" s="139"/>
      <c r="G77" s="319"/>
      <c r="H77" s="319"/>
    </row>
    <row r="78" spans="1:8" x14ac:dyDescent="0.2">
      <c r="A78" s="149">
        <v>10</v>
      </c>
      <c r="B78" s="391"/>
      <c r="C78" s="391"/>
      <c r="D78" s="391"/>
      <c r="E78" s="147"/>
      <c r="F78" s="147"/>
      <c r="G78" s="147"/>
      <c r="H78" s="147"/>
    </row>
    <row r="79" spans="1:8" x14ac:dyDescent="0.2">
      <c r="A79" s="110"/>
      <c r="D79" s="265" t="s">
        <v>23</v>
      </c>
      <c r="E79" s="145">
        <f>SUM(E68:E78)</f>
        <v>0</v>
      </c>
      <c r="F79" s="145">
        <f t="shared" ref="F79:H79" si="3">SUM(F68:F78)</f>
        <v>0</v>
      </c>
      <c r="G79" s="145">
        <f t="shared" si="3"/>
        <v>0</v>
      </c>
      <c r="H79" s="145">
        <f t="shared" si="3"/>
        <v>0</v>
      </c>
    </row>
    <row r="80" spans="1:8" x14ac:dyDescent="0.2">
      <c r="B80" s="108"/>
      <c r="E80" s="127"/>
      <c r="F80" s="127"/>
      <c r="G80" s="127"/>
    </row>
    <row r="81" spans="2:8" x14ac:dyDescent="0.2">
      <c r="B81" s="92"/>
      <c r="D81" s="73"/>
      <c r="E81" s="220"/>
      <c r="F81" s="220"/>
      <c r="G81" s="220"/>
    </row>
    <row r="82" spans="2:8" x14ac:dyDescent="0.2">
      <c r="B82" s="166"/>
      <c r="E82" s="127"/>
      <c r="F82" s="140"/>
      <c r="G82" s="89"/>
    </row>
    <row r="83" spans="2:8" x14ac:dyDescent="0.2">
      <c r="B83" s="166"/>
      <c r="E83" s="127"/>
      <c r="F83" s="140"/>
      <c r="G83" s="89"/>
    </row>
    <row r="84" spans="2:8" x14ac:dyDescent="0.2">
      <c r="B84" s="166"/>
      <c r="E84" s="127"/>
      <c r="F84" s="140"/>
      <c r="G84" s="89"/>
    </row>
    <row r="85" spans="2:8" x14ac:dyDescent="0.2">
      <c r="B85" s="166"/>
      <c r="E85" s="127"/>
      <c r="F85" s="140"/>
      <c r="G85" s="89"/>
    </row>
    <row r="86" spans="2:8" x14ac:dyDescent="0.2">
      <c r="B86" s="166"/>
      <c r="E86" s="127"/>
      <c r="F86" s="140"/>
      <c r="G86" s="89"/>
    </row>
    <row r="87" spans="2:8" x14ac:dyDescent="0.2">
      <c r="B87" s="166"/>
      <c r="E87" s="127"/>
      <c r="F87" s="140"/>
      <c r="G87" s="89"/>
    </row>
    <row r="88" spans="2:8" x14ac:dyDescent="0.2">
      <c r="B88" s="92"/>
      <c r="D88" s="73"/>
      <c r="E88" s="127"/>
      <c r="F88" s="140"/>
      <c r="G88" s="89"/>
    </row>
    <row r="89" spans="2:8" x14ac:dyDescent="0.2">
      <c r="B89" s="166"/>
      <c r="E89" s="127"/>
      <c r="F89" s="140"/>
      <c r="G89" s="89"/>
    </row>
    <row r="90" spans="2:8" x14ac:dyDescent="0.2">
      <c r="B90" s="166"/>
      <c r="E90" s="127"/>
      <c r="F90" s="140"/>
      <c r="G90" s="89"/>
    </row>
    <row r="91" spans="2:8" x14ac:dyDescent="0.2">
      <c r="B91" s="166"/>
      <c r="E91" s="127"/>
      <c r="F91" s="140"/>
      <c r="G91" s="89"/>
    </row>
    <row r="92" spans="2:8" x14ac:dyDescent="0.2">
      <c r="B92" s="166"/>
      <c r="E92" s="127"/>
      <c r="F92" s="140"/>
      <c r="G92" s="89"/>
    </row>
    <row r="93" spans="2:8" x14ac:dyDescent="0.2">
      <c r="B93" s="166"/>
      <c r="E93" s="127"/>
      <c r="F93" s="140"/>
      <c r="G93" s="89"/>
    </row>
    <row r="94" spans="2:8" x14ac:dyDescent="0.2">
      <c r="B94" s="166"/>
      <c r="E94" s="127"/>
      <c r="F94" s="140"/>
      <c r="G94" s="89"/>
      <c r="H94" s="100"/>
    </row>
    <row r="95" spans="2:8" x14ac:dyDescent="0.2">
      <c r="B95" s="166"/>
      <c r="E95" s="127"/>
      <c r="F95" s="140"/>
      <c r="G95" s="89"/>
      <c r="H95" s="100"/>
    </row>
    <row r="96" spans="2:8" x14ac:dyDescent="0.2">
      <c r="B96" s="166"/>
      <c r="E96" s="127"/>
      <c r="F96" s="140"/>
      <c r="G96" s="89"/>
      <c r="H96" s="100"/>
    </row>
    <row r="97" spans="2:8" x14ac:dyDescent="0.2">
      <c r="B97" s="166"/>
      <c r="E97" s="127"/>
      <c r="F97" s="140"/>
      <c r="G97" s="129"/>
      <c r="H97" s="100"/>
    </row>
    <row r="98" spans="2:8" x14ac:dyDescent="0.2">
      <c r="B98" s="166"/>
      <c r="E98" s="127"/>
      <c r="F98" s="140"/>
      <c r="G98" s="89"/>
      <c r="H98" s="100"/>
    </row>
    <row r="99" spans="2:8" x14ac:dyDescent="0.2">
      <c r="H99" s="100"/>
    </row>
    <row r="100" spans="2:8" x14ac:dyDescent="0.2">
      <c r="B100" s="92"/>
      <c r="D100" s="73"/>
      <c r="E100" s="127"/>
      <c r="F100" s="140"/>
      <c r="G100" s="89"/>
      <c r="H100" s="100"/>
    </row>
    <row r="101" spans="2:8" x14ac:dyDescent="0.2">
      <c r="B101" s="166"/>
      <c r="E101" s="127"/>
      <c r="F101" s="140"/>
      <c r="G101" s="89"/>
      <c r="H101" s="100"/>
    </row>
    <row r="102" spans="2:8" x14ac:dyDescent="0.2">
      <c r="B102" s="166"/>
      <c r="E102" s="127"/>
      <c r="F102" s="140"/>
      <c r="G102" s="89"/>
      <c r="H102" s="100"/>
    </row>
    <row r="103" spans="2:8" x14ac:dyDescent="0.2">
      <c r="B103" s="166"/>
      <c r="E103" s="127"/>
      <c r="F103" s="140"/>
      <c r="G103" s="89"/>
      <c r="H103" s="100"/>
    </row>
    <row r="104" spans="2:8" x14ac:dyDescent="0.2">
      <c r="B104" s="166"/>
      <c r="E104" s="127"/>
      <c r="F104" s="140"/>
      <c r="G104" s="89"/>
      <c r="H104" s="100"/>
    </row>
    <row r="105" spans="2:8" x14ac:dyDescent="0.2">
      <c r="B105" s="127"/>
      <c r="D105" s="73"/>
      <c r="E105" s="127"/>
      <c r="F105" s="140"/>
      <c r="G105" s="89"/>
      <c r="H105" s="100"/>
    </row>
    <row r="106" spans="2:8" x14ac:dyDescent="0.2">
      <c r="B106" s="127"/>
      <c r="E106" s="127"/>
      <c r="F106" s="140"/>
      <c r="G106" s="86"/>
      <c r="H106" s="100"/>
    </row>
    <row r="107" spans="2:8" x14ac:dyDescent="0.2">
      <c r="B107" s="127"/>
      <c r="E107" s="127"/>
      <c r="F107" s="140"/>
      <c r="G107" s="86"/>
      <c r="H107" s="100"/>
    </row>
    <row r="108" spans="2:8" x14ac:dyDescent="0.2">
      <c r="B108" s="127"/>
      <c r="E108" s="127"/>
      <c r="F108" s="140"/>
      <c r="G108" s="86"/>
      <c r="H108" s="100"/>
    </row>
    <row r="109" spans="2:8" x14ac:dyDescent="0.2">
      <c r="B109" s="127"/>
      <c r="E109" s="140"/>
      <c r="F109" s="100"/>
      <c r="G109" s="195"/>
      <c r="H109" s="100"/>
    </row>
    <row r="110" spans="2:8" ht="15" x14ac:dyDescent="0.25">
      <c r="B110" s="193"/>
      <c r="E110" s="140"/>
      <c r="F110" s="100"/>
      <c r="G110" s="195"/>
    </row>
    <row r="111" spans="2:8" x14ac:dyDescent="0.2">
      <c r="B111" s="107"/>
      <c r="E111" s="99"/>
      <c r="F111" s="89"/>
    </row>
    <row r="112" spans="2:8" x14ac:dyDescent="0.2">
      <c r="D112" s="73"/>
      <c r="E112" s="127"/>
      <c r="F112" s="99"/>
      <c r="G112" s="89"/>
    </row>
    <row r="113" spans="2:7" x14ac:dyDescent="0.2">
      <c r="D113" s="73"/>
      <c r="E113" s="127"/>
      <c r="F113" s="99"/>
      <c r="G113" s="89"/>
    </row>
    <row r="114" spans="2:7" x14ac:dyDescent="0.2">
      <c r="B114" s="107"/>
      <c r="D114" s="73"/>
      <c r="E114" s="127"/>
      <c r="G114" s="89"/>
    </row>
    <row r="115" spans="2:7" x14ac:dyDescent="0.2">
      <c r="B115" s="107"/>
      <c r="D115" s="73"/>
      <c r="E115" s="127"/>
      <c r="F115" s="99"/>
      <c r="G115" s="89"/>
    </row>
    <row r="116" spans="2:7" x14ac:dyDescent="0.2">
      <c r="B116" s="107"/>
      <c r="D116" s="73"/>
      <c r="E116" s="127"/>
      <c r="F116" s="99"/>
      <c r="G116" s="89"/>
    </row>
    <row r="117" spans="2:7" x14ac:dyDescent="0.2">
      <c r="D117" s="73"/>
      <c r="E117" s="127"/>
      <c r="F117" s="99"/>
      <c r="G117" s="89"/>
    </row>
    <row r="118" spans="2:7" x14ac:dyDescent="0.2">
      <c r="D118" s="73"/>
      <c r="E118" s="127"/>
      <c r="F118" s="99"/>
      <c r="G118" s="89"/>
    </row>
    <row r="119" spans="2:7" x14ac:dyDescent="0.2">
      <c r="B119" s="107"/>
      <c r="D119" s="73"/>
      <c r="E119" s="127"/>
    </row>
    <row r="120" spans="2:7" x14ac:dyDescent="0.2">
      <c r="D120" s="73"/>
      <c r="E120" s="127"/>
      <c r="F120" s="99"/>
      <c r="G120" s="89"/>
    </row>
    <row r="121" spans="2:7" x14ac:dyDescent="0.2">
      <c r="D121" s="73"/>
      <c r="E121" s="127"/>
      <c r="F121" s="99"/>
      <c r="G121" s="89"/>
    </row>
    <row r="122" spans="2:7" x14ac:dyDescent="0.2">
      <c r="D122" s="73"/>
      <c r="E122" s="127"/>
      <c r="F122" s="99"/>
      <c r="G122" s="89"/>
    </row>
    <row r="123" spans="2:7" x14ac:dyDescent="0.2">
      <c r="B123" s="107"/>
      <c r="D123" s="73"/>
      <c r="E123" s="127"/>
    </row>
    <row r="124" spans="2:7" x14ac:dyDescent="0.2">
      <c r="D124" s="73"/>
      <c r="E124" s="127"/>
      <c r="F124" s="99"/>
      <c r="G124" s="89"/>
    </row>
    <row r="125" spans="2:7" x14ac:dyDescent="0.2">
      <c r="D125" s="73"/>
      <c r="E125" s="127"/>
      <c r="F125" s="99"/>
      <c r="G125" s="89"/>
    </row>
    <row r="126" spans="2:7" x14ac:dyDescent="0.2">
      <c r="D126" s="73"/>
      <c r="E126" s="127"/>
      <c r="F126" s="99"/>
      <c r="G126" s="89"/>
    </row>
    <row r="127" spans="2:7" x14ac:dyDescent="0.2">
      <c r="B127" s="107"/>
      <c r="D127" s="73"/>
      <c r="E127" s="127"/>
    </row>
    <row r="128" spans="2:7" x14ac:dyDescent="0.2">
      <c r="D128" s="73"/>
      <c r="E128" s="127"/>
      <c r="F128" s="99"/>
      <c r="G128" s="89"/>
    </row>
    <row r="129" spans="1:8" x14ac:dyDescent="0.2">
      <c r="D129" s="73"/>
      <c r="E129" s="127"/>
      <c r="F129" s="99"/>
      <c r="G129" s="89"/>
    </row>
    <row r="130" spans="1:8" x14ac:dyDescent="0.2">
      <c r="D130" s="73"/>
      <c r="E130" s="127"/>
      <c r="F130" s="99"/>
      <c r="G130" s="89"/>
    </row>
    <row r="131" spans="1:8" x14ac:dyDescent="0.2">
      <c r="D131" s="73"/>
      <c r="E131" s="127"/>
      <c r="F131" s="99"/>
      <c r="G131" s="86"/>
      <c r="H131" s="89"/>
    </row>
    <row r="132" spans="1:8" x14ac:dyDescent="0.2">
      <c r="D132" s="73"/>
      <c r="E132" s="127"/>
      <c r="G132" s="86"/>
      <c r="H132" s="89"/>
    </row>
    <row r="133" spans="1:8" x14ac:dyDescent="0.2">
      <c r="D133" s="73"/>
      <c r="E133" s="127"/>
      <c r="G133" s="86"/>
      <c r="H133" s="89"/>
    </row>
    <row r="134" spans="1:8" x14ac:dyDescent="0.2">
      <c r="D134" s="73"/>
      <c r="E134" s="127"/>
      <c r="G134" s="195"/>
      <c r="H134" s="100"/>
    </row>
    <row r="135" spans="1:8" x14ac:dyDescent="0.2">
      <c r="D135" s="73"/>
      <c r="E135" s="127"/>
      <c r="F135" s="99"/>
      <c r="G135" s="197"/>
      <c r="H135" s="89"/>
    </row>
    <row r="136" spans="1:8" x14ac:dyDescent="0.2">
      <c r="A136" s="78"/>
      <c r="B136" s="79"/>
      <c r="E136" s="93"/>
      <c r="F136" s="93"/>
      <c r="G136" s="77"/>
      <c r="H136" s="93"/>
    </row>
    <row r="137" spans="1:8" x14ac:dyDescent="0.2">
      <c r="A137" s="127"/>
    </row>
    <row r="138" spans="1:8" x14ac:dyDescent="0.2">
      <c r="A138" s="127"/>
    </row>
    <row r="139" spans="1:8" x14ac:dyDescent="0.2">
      <c r="A139" s="127"/>
    </row>
    <row r="140" spans="1:8" x14ac:dyDescent="0.2">
      <c r="A140" s="78"/>
      <c r="B140" s="79"/>
      <c r="E140" s="93"/>
      <c r="F140" s="93"/>
      <c r="G140" s="77"/>
      <c r="H140" s="93"/>
    </row>
    <row r="144" spans="1:8" x14ac:dyDescent="0.2">
      <c r="A144" s="78"/>
      <c r="B144" s="79"/>
      <c r="E144" s="93"/>
      <c r="F144" s="93"/>
      <c r="G144" s="77"/>
      <c r="H144" s="93"/>
    </row>
    <row r="145" spans="1:8" x14ac:dyDescent="0.2">
      <c r="A145" s="79"/>
      <c r="B145" s="105"/>
      <c r="E145" s="99"/>
      <c r="F145" s="99"/>
      <c r="G145" s="79"/>
    </row>
    <row r="146" spans="1:8" x14ac:dyDescent="0.2">
      <c r="A146" s="79"/>
      <c r="B146" s="198"/>
      <c r="E146" s="99"/>
      <c r="F146" s="99"/>
      <c r="G146" s="79"/>
    </row>
    <row r="147" spans="1:8" x14ac:dyDescent="0.2">
      <c r="A147" s="79"/>
      <c r="B147" s="198"/>
      <c r="E147" s="99"/>
      <c r="F147" s="99"/>
      <c r="G147" s="79"/>
    </row>
    <row r="148" spans="1:8" x14ac:dyDescent="0.2">
      <c r="A148" s="103"/>
      <c r="B148" s="79"/>
      <c r="E148" s="93"/>
      <c r="F148" s="93"/>
      <c r="G148" s="77"/>
      <c r="H148" s="93"/>
    </row>
    <row r="149" spans="1:8" x14ac:dyDescent="0.2">
      <c r="A149" s="79"/>
      <c r="E149" s="99"/>
      <c r="F149" s="99"/>
      <c r="G149" s="79"/>
    </row>
    <row r="150" spans="1:8" x14ac:dyDescent="0.2">
      <c r="A150" s="79"/>
      <c r="B150" s="79"/>
      <c r="E150" s="99"/>
      <c r="F150" s="99"/>
      <c r="G150" s="79"/>
    </row>
    <row r="151" spans="1:8" x14ac:dyDescent="0.2">
      <c r="A151" s="79"/>
      <c r="B151" s="105"/>
      <c r="E151" s="99"/>
      <c r="F151" s="99"/>
      <c r="G151" s="79"/>
    </row>
    <row r="152" spans="1:8" x14ac:dyDescent="0.2">
      <c r="A152" s="103"/>
      <c r="B152" s="79"/>
      <c r="E152" s="93"/>
      <c r="F152" s="93"/>
      <c r="G152" s="77"/>
      <c r="H152" s="93"/>
    </row>
    <row r="153" spans="1:8" x14ac:dyDescent="0.2">
      <c r="A153" s="79"/>
      <c r="B153" s="198"/>
      <c r="E153" s="99"/>
      <c r="F153" s="99"/>
      <c r="G153" s="79"/>
    </row>
    <row r="154" spans="1:8" x14ac:dyDescent="0.2">
      <c r="A154" s="79"/>
      <c r="B154" s="198"/>
      <c r="E154" s="99"/>
      <c r="F154" s="99"/>
      <c r="G154" s="79"/>
    </row>
    <row r="155" spans="1:8" x14ac:dyDescent="0.2">
      <c r="A155" s="79"/>
      <c r="B155" s="79"/>
      <c r="E155" s="99"/>
      <c r="F155" s="99"/>
      <c r="G155" s="79"/>
    </row>
    <row r="156" spans="1:8" x14ac:dyDescent="0.2">
      <c r="A156" s="103"/>
      <c r="B156" s="79"/>
      <c r="E156" s="93"/>
      <c r="F156" s="93"/>
      <c r="G156" s="77"/>
      <c r="H156" s="93"/>
    </row>
    <row r="160" spans="1:8" x14ac:dyDescent="0.2">
      <c r="A160" s="103"/>
      <c r="B160" s="79"/>
      <c r="E160" s="93"/>
      <c r="F160" s="93"/>
      <c r="G160" s="77"/>
      <c r="H160" s="93"/>
    </row>
    <row r="161" spans="1:8" x14ac:dyDescent="0.2">
      <c r="A161" s="79"/>
      <c r="B161" s="79"/>
      <c r="C161" s="79"/>
      <c r="D161" s="103"/>
      <c r="E161" s="99"/>
      <c r="F161" s="99"/>
      <c r="G161" s="79"/>
    </row>
    <row r="162" spans="1:8" x14ac:dyDescent="0.2">
      <c r="A162" s="79"/>
      <c r="B162" s="79"/>
      <c r="C162" s="79"/>
      <c r="D162" s="103"/>
      <c r="E162" s="99"/>
      <c r="F162" s="99"/>
      <c r="G162" s="79"/>
    </row>
    <row r="163" spans="1:8" x14ac:dyDescent="0.2">
      <c r="A163" s="79"/>
      <c r="B163" s="79"/>
      <c r="C163" s="79"/>
      <c r="D163" s="103"/>
      <c r="E163" s="99"/>
      <c r="F163" s="99"/>
      <c r="G163" s="79"/>
    </row>
    <row r="164" spans="1:8" x14ac:dyDescent="0.2">
      <c r="A164" s="103"/>
      <c r="B164" s="79"/>
      <c r="E164" s="93"/>
      <c r="F164" s="93"/>
      <c r="G164" s="77"/>
      <c r="H164" s="93"/>
    </row>
    <row r="165" spans="1:8" x14ac:dyDescent="0.2">
      <c r="A165" s="79"/>
      <c r="B165" s="79"/>
      <c r="C165" s="79"/>
      <c r="D165" s="103"/>
      <c r="E165" s="99"/>
      <c r="F165" s="99"/>
      <c r="G165" s="79"/>
    </row>
    <row r="166" spans="1:8" x14ac:dyDescent="0.2">
      <c r="A166" s="79"/>
      <c r="B166" s="79"/>
      <c r="C166" s="79"/>
      <c r="D166" s="103"/>
      <c r="E166" s="99"/>
      <c r="F166" s="99"/>
      <c r="G166" s="79"/>
    </row>
    <row r="167" spans="1:8" x14ac:dyDescent="0.2">
      <c r="A167" s="79"/>
      <c r="B167" s="79"/>
      <c r="C167" s="79"/>
      <c r="D167" s="103"/>
      <c r="E167" s="99"/>
      <c r="F167" s="99"/>
      <c r="G167" s="79"/>
    </row>
    <row r="168" spans="1:8" x14ac:dyDescent="0.2">
      <c r="A168" s="78"/>
      <c r="B168" s="79"/>
      <c r="E168" s="93"/>
      <c r="F168" s="93"/>
      <c r="G168" s="77"/>
      <c r="H168" s="93"/>
    </row>
  </sheetData>
  <mergeCells count="58">
    <mergeCell ref="B24:D24"/>
    <mergeCell ref="B25:D25"/>
    <mergeCell ref="B26:D26"/>
    <mergeCell ref="B6:D6"/>
    <mergeCell ref="B8:D8"/>
    <mergeCell ref="B9:D9"/>
    <mergeCell ref="B10:D10"/>
    <mergeCell ref="B11:D11"/>
    <mergeCell ref="B30:D30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8:D68"/>
    <mergeCell ref="B69:D69"/>
    <mergeCell ref="B70:D70"/>
    <mergeCell ref="B71:D71"/>
    <mergeCell ref="B72:D72"/>
    <mergeCell ref="B78:D78"/>
    <mergeCell ref="B73:D73"/>
    <mergeCell ref="B74:D74"/>
    <mergeCell ref="B75:D75"/>
    <mergeCell ref="B76:D76"/>
    <mergeCell ref="B77:D77"/>
    <mergeCell ref="B29:D29"/>
    <mergeCell ref="B19:D19"/>
    <mergeCell ref="B7:D7"/>
    <mergeCell ref="B16:D16"/>
    <mergeCell ref="B20:D20"/>
    <mergeCell ref="B23:D23"/>
    <mergeCell ref="B12:D12"/>
    <mergeCell ref="B13:D13"/>
    <mergeCell ref="B14:D14"/>
    <mergeCell ref="B17:D17"/>
    <mergeCell ref="B18:D18"/>
    <mergeCell ref="B15:D15"/>
    <mergeCell ref="B27:D27"/>
    <mergeCell ref="B28:D28"/>
    <mergeCell ref="B21:D21"/>
    <mergeCell ref="B22:D22"/>
  </mergeCells>
  <pageMargins left="0.25" right="0.25" top="0.75" bottom="0.75" header="0.3" footer="0.3"/>
  <pageSetup scale="80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3ACD7-DE62-4964-9048-FEBCF05CBFCB}">
  <sheetPr>
    <tabColor theme="1" tint="0.499984740745262"/>
    <pageSetUpPr fitToPage="1"/>
  </sheetPr>
  <dimension ref="A1:ED49"/>
  <sheetViews>
    <sheetView zoomScaleNormal="100" workbookViewId="0">
      <selection activeCell="J42" sqref="J42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ht="18" x14ac:dyDescent="0.25">
      <c r="A1" s="237" t="s">
        <v>492</v>
      </c>
      <c r="B1" s="236" t="s">
        <v>114</v>
      </c>
      <c r="C1" s="134"/>
      <c r="D1" s="117"/>
      <c r="E1" s="117"/>
      <c r="F1" s="117"/>
      <c r="G1" s="117"/>
      <c r="H1" s="117"/>
    </row>
    <row r="3" spans="1:8" x14ac:dyDescent="0.2">
      <c r="A3" s="143">
        <v>12.17</v>
      </c>
      <c r="B3" s="113" t="s">
        <v>116</v>
      </c>
      <c r="C3" s="113"/>
      <c r="D3" s="113"/>
      <c r="E3" s="156"/>
      <c r="F3" s="156"/>
      <c r="G3" s="269"/>
      <c r="H3" s="156"/>
    </row>
    <row r="4" spans="1:8" x14ac:dyDescent="0.2">
      <c r="C4" s="127"/>
      <c r="D4" s="99"/>
      <c r="E4" s="127"/>
      <c r="F4" s="140"/>
      <c r="G4" s="127"/>
      <c r="H4" s="140"/>
    </row>
    <row r="5" spans="1:8" x14ac:dyDescent="0.2">
      <c r="A5" s="271"/>
      <c r="B5" s="141"/>
      <c r="C5" s="141"/>
      <c r="D5" s="264"/>
      <c r="E5" s="147" t="s">
        <v>458</v>
      </c>
      <c r="F5" s="147" t="s">
        <v>458</v>
      </c>
      <c r="G5" s="147" t="s">
        <v>458</v>
      </c>
      <c r="H5" s="147" t="s">
        <v>458</v>
      </c>
    </row>
    <row r="6" spans="1:8" x14ac:dyDescent="0.2">
      <c r="A6" s="86" t="s">
        <v>459</v>
      </c>
      <c r="B6" s="389"/>
      <c r="C6" s="389"/>
      <c r="D6" s="389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90"/>
      <c r="C7" s="390"/>
      <c r="D7" s="390"/>
      <c r="E7" s="139"/>
      <c r="F7" s="139"/>
      <c r="G7" s="139"/>
      <c r="H7" s="139"/>
    </row>
    <row r="8" spans="1:8" x14ac:dyDescent="0.2">
      <c r="A8" s="86">
        <v>2</v>
      </c>
      <c r="B8" s="390"/>
      <c r="C8" s="390"/>
      <c r="D8" s="390"/>
      <c r="E8" s="139"/>
      <c r="F8" s="139"/>
      <c r="G8" s="127"/>
      <c r="H8" s="127"/>
    </row>
    <row r="9" spans="1:8" x14ac:dyDescent="0.2">
      <c r="A9" s="86">
        <v>3</v>
      </c>
      <c r="B9" s="390"/>
      <c r="C9" s="390"/>
      <c r="D9" s="390"/>
      <c r="E9" s="139"/>
      <c r="F9" s="139"/>
      <c r="G9" s="139"/>
      <c r="H9" s="139"/>
    </row>
    <row r="10" spans="1:8" x14ac:dyDescent="0.2">
      <c r="A10" s="86">
        <v>4</v>
      </c>
      <c r="B10" s="390"/>
      <c r="C10" s="390"/>
      <c r="D10" s="390"/>
      <c r="E10" s="139"/>
      <c r="F10" s="139"/>
      <c r="G10" s="139"/>
      <c r="H10" s="139"/>
    </row>
    <row r="11" spans="1:8" x14ac:dyDescent="0.2">
      <c r="A11" s="86">
        <v>5</v>
      </c>
      <c r="B11" s="390"/>
      <c r="C11" s="390"/>
      <c r="D11" s="390"/>
      <c r="E11" s="127"/>
      <c r="F11" s="127"/>
      <c r="G11" s="127"/>
      <c r="H11" s="127"/>
    </row>
    <row r="12" spans="1:8" x14ac:dyDescent="0.2">
      <c r="A12" s="86">
        <v>6</v>
      </c>
      <c r="B12" s="390"/>
      <c r="C12" s="390"/>
      <c r="D12" s="390"/>
      <c r="E12" s="127"/>
      <c r="F12" s="272"/>
      <c r="G12" s="272"/>
      <c r="H12" s="272"/>
    </row>
    <row r="13" spans="1:8" x14ac:dyDescent="0.2">
      <c r="A13" s="86">
        <v>7</v>
      </c>
      <c r="B13" s="390"/>
      <c r="C13" s="390"/>
      <c r="D13" s="390"/>
      <c r="E13" s="272"/>
      <c r="F13" s="127"/>
      <c r="G13" s="319"/>
      <c r="H13" s="319"/>
    </row>
    <row r="14" spans="1:8" x14ac:dyDescent="0.2">
      <c r="A14" s="86">
        <v>8</v>
      </c>
      <c r="B14" s="390"/>
      <c r="C14" s="390"/>
      <c r="D14" s="390"/>
      <c r="E14" s="127"/>
      <c r="F14" s="127"/>
      <c r="G14" s="127"/>
      <c r="H14" s="127"/>
    </row>
    <row r="15" spans="1:8" x14ac:dyDescent="0.2">
      <c r="A15" s="86">
        <v>9</v>
      </c>
      <c r="B15" s="390"/>
      <c r="C15" s="390"/>
      <c r="D15" s="390"/>
      <c r="E15" s="139"/>
      <c r="F15" s="139"/>
      <c r="G15" s="319"/>
      <c r="H15" s="319"/>
    </row>
    <row r="16" spans="1:8" x14ac:dyDescent="0.2">
      <c r="A16" s="149">
        <v>10</v>
      </c>
      <c r="B16" s="391"/>
      <c r="C16" s="391"/>
      <c r="D16" s="391"/>
      <c r="E16" s="147"/>
      <c r="F16" s="147"/>
      <c r="G16" s="147"/>
      <c r="H16" s="147"/>
    </row>
    <row r="17" spans="1:8" x14ac:dyDescent="0.2">
      <c r="A17" s="110"/>
      <c r="D17" s="265" t="s">
        <v>23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C18" s="127"/>
      <c r="D18" s="99"/>
      <c r="E18" s="127"/>
      <c r="F18" s="140"/>
      <c r="G18" s="127"/>
      <c r="H18" s="140"/>
    </row>
    <row r="19" spans="1:8" x14ac:dyDescent="0.2">
      <c r="A19" s="143">
        <v>12.2</v>
      </c>
      <c r="B19" s="204" t="s">
        <v>118</v>
      </c>
      <c r="C19" s="113"/>
      <c r="D19" s="113"/>
      <c r="E19" s="156"/>
      <c r="F19" s="156"/>
      <c r="G19" s="269"/>
      <c r="H19" s="156"/>
    </row>
    <row r="20" spans="1:8" x14ac:dyDescent="0.2">
      <c r="C20" s="127"/>
      <c r="D20" s="99"/>
      <c r="E20" s="127"/>
      <c r="F20" s="140"/>
      <c r="G20" s="127"/>
      <c r="H20" s="140"/>
    </row>
    <row r="21" spans="1:8" x14ac:dyDescent="0.2">
      <c r="A21" s="271"/>
      <c r="B21" s="141"/>
      <c r="C21" s="141"/>
      <c r="D21" s="264"/>
      <c r="E21" s="147" t="s">
        <v>458</v>
      </c>
      <c r="F21" s="147" t="s">
        <v>458</v>
      </c>
      <c r="G21" s="147" t="s">
        <v>458</v>
      </c>
      <c r="H21" s="147" t="s">
        <v>458</v>
      </c>
    </row>
    <row r="22" spans="1:8" x14ac:dyDescent="0.2">
      <c r="A22" s="86" t="s">
        <v>459</v>
      </c>
      <c r="B22" s="389"/>
      <c r="C22" s="389"/>
      <c r="D22" s="389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90"/>
      <c r="C23" s="390"/>
      <c r="D23" s="390"/>
      <c r="E23" s="139"/>
      <c r="F23" s="139"/>
      <c r="G23" s="139"/>
      <c r="H23" s="139"/>
    </row>
    <row r="24" spans="1:8" x14ac:dyDescent="0.2">
      <c r="A24" s="86">
        <v>2</v>
      </c>
      <c r="B24" s="390"/>
      <c r="C24" s="390"/>
      <c r="D24" s="390"/>
      <c r="E24" s="139"/>
      <c r="F24" s="139"/>
      <c r="G24" s="127"/>
      <c r="H24" s="127"/>
    </row>
    <row r="25" spans="1:8" x14ac:dyDescent="0.2">
      <c r="A25" s="86">
        <v>3</v>
      </c>
      <c r="B25" s="390"/>
      <c r="C25" s="390"/>
      <c r="D25" s="390"/>
      <c r="E25" s="139"/>
      <c r="F25" s="139"/>
      <c r="G25" s="139"/>
      <c r="H25" s="139"/>
    </row>
    <row r="26" spans="1:8" x14ac:dyDescent="0.2">
      <c r="A26" s="86">
        <v>4</v>
      </c>
      <c r="B26" s="390"/>
      <c r="C26" s="390"/>
      <c r="D26" s="390"/>
      <c r="E26" s="139"/>
      <c r="F26" s="139"/>
      <c r="G26" s="139"/>
      <c r="H26" s="139"/>
    </row>
    <row r="27" spans="1:8" x14ac:dyDescent="0.2">
      <c r="A27" s="86">
        <v>5</v>
      </c>
      <c r="B27" s="390"/>
      <c r="C27" s="390"/>
      <c r="D27" s="390"/>
      <c r="E27" s="127"/>
      <c r="F27" s="127"/>
      <c r="G27" s="127"/>
      <c r="H27" s="127"/>
    </row>
    <row r="28" spans="1:8" x14ac:dyDescent="0.2">
      <c r="A28" s="86">
        <v>6</v>
      </c>
      <c r="B28" s="390"/>
      <c r="C28" s="390"/>
      <c r="D28" s="390"/>
      <c r="E28" s="127"/>
      <c r="F28" s="272"/>
      <c r="G28" s="272"/>
      <c r="H28" s="272"/>
    </row>
    <row r="29" spans="1:8" x14ac:dyDescent="0.2">
      <c r="A29" s="86">
        <v>7</v>
      </c>
      <c r="B29" s="390"/>
      <c r="C29" s="390"/>
      <c r="D29" s="390"/>
      <c r="E29" s="272"/>
      <c r="F29" s="127"/>
      <c r="G29" s="319"/>
      <c r="H29" s="319"/>
    </row>
    <row r="30" spans="1:8" x14ac:dyDescent="0.2">
      <c r="A30" s="86">
        <v>8</v>
      </c>
      <c r="B30" s="390"/>
      <c r="C30" s="390"/>
      <c r="D30" s="390"/>
      <c r="E30" s="127"/>
      <c r="F30" s="127"/>
      <c r="G30" s="127"/>
      <c r="H30" s="127"/>
    </row>
    <row r="31" spans="1:8" x14ac:dyDescent="0.2">
      <c r="A31" s="86">
        <v>9</v>
      </c>
      <c r="B31" s="390"/>
      <c r="C31" s="390"/>
      <c r="D31" s="390"/>
      <c r="E31" s="139"/>
      <c r="F31" s="139"/>
      <c r="G31" s="319"/>
      <c r="H31" s="319"/>
    </row>
    <row r="32" spans="1:8" x14ac:dyDescent="0.2">
      <c r="A32" s="149">
        <v>10</v>
      </c>
      <c r="B32" s="391"/>
      <c r="C32" s="391"/>
      <c r="D32" s="391"/>
      <c r="E32" s="147"/>
      <c r="F32" s="147"/>
      <c r="G32" s="147"/>
      <c r="H32" s="147"/>
    </row>
    <row r="33" spans="1:134" x14ac:dyDescent="0.2">
      <c r="A33" s="110"/>
      <c r="D33" s="265" t="s">
        <v>23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134" x14ac:dyDescent="0.2">
      <c r="C34" s="127"/>
      <c r="D34" s="99"/>
      <c r="E34" s="127"/>
      <c r="F34" s="140"/>
      <c r="G34" s="127"/>
      <c r="H34" s="140"/>
    </row>
    <row r="35" spans="1:134" x14ac:dyDescent="0.2">
      <c r="A35" s="143">
        <v>12.25</v>
      </c>
      <c r="B35" s="113" t="s">
        <v>120</v>
      </c>
      <c r="C35" s="135"/>
      <c r="D35" s="205"/>
      <c r="E35" s="156"/>
      <c r="F35" s="156"/>
      <c r="G35" s="269"/>
      <c r="H35" s="156"/>
    </row>
    <row r="36" spans="1:134" x14ac:dyDescent="0.2">
      <c r="D36" s="99"/>
      <c r="F36" s="99"/>
      <c r="H36" s="99"/>
    </row>
    <row r="37" spans="1:134" x14ac:dyDescent="0.2">
      <c r="A37" s="271"/>
      <c r="B37" s="141"/>
      <c r="C37" s="141"/>
      <c r="D37" s="264"/>
      <c r="E37" s="147" t="s">
        <v>458</v>
      </c>
      <c r="F37" s="147" t="s">
        <v>458</v>
      </c>
      <c r="G37" s="147" t="s">
        <v>458</v>
      </c>
      <c r="H37" s="147" t="s">
        <v>458</v>
      </c>
    </row>
    <row r="38" spans="1:134" x14ac:dyDescent="0.2">
      <c r="A38" s="86" t="s">
        <v>459</v>
      </c>
      <c r="B38" s="389"/>
      <c r="C38" s="389"/>
      <c r="D38" s="389"/>
      <c r="E38" s="228">
        <v>0</v>
      </c>
      <c r="F38" s="228">
        <v>0</v>
      </c>
      <c r="G38" s="228">
        <v>0</v>
      </c>
      <c r="H38" s="228">
        <v>0</v>
      </c>
    </row>
    <row r="39" spans="1:134" s="141" customFormat="1" x14ac:dyDescent="0.2">
      <c r="A39" s="86">
        <v>1</v>
      </c>
      <c r="B39" s="390"/>
      <c r="C39" s="390"/>
      <c r="D39" s="390"/>
      <c r="E39" s="139"/>
      <c r="F39" s="139"/>
      <c r="G39" s="139"/>
      <c r="H39" s="139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73"/>
      <c r="BY39" s="73"/>
      <c r="BZ39" s="73"/>
      <c r="CA39" s="73"/>
      <c r="CB39" s="73"/>
      <c r="CC39" s="73"/>
      <c r="CD39" s="73"/>
      <c r="CE39" s="73"/>
      <c r="CF39" s="73"/>
      <c r="CG39" s="73"/>
      <c r="CH39" s="73"/>
      <c r="CI39" s="73"/>
      <c r="CJ39" s="73"/>
      <c r="CK39" s="73"/>
      <c r="CL39" s="73"/>
      <c r="CM39" s="73"/>
      <c r="CN39" s="73"/>
      <c r="CO39" s="73"/>
      <c r="CP39" s="73"/>
      <c r="CQ39" s="73"/>
      <c r="CR39" s="73"/>
      <c r="CS39" s="73"/>
      <c r="CT39" s="73"/>
      <c r="CU39" s="73"/>
      <c r="CV39" s="73"/>
      <c r="CW39" s="73"/>
      <c r="CX39" s="73"/>
      <c r="CY39" s="73"/>
      <c r="CZ39" s="73"/>
      <c r="DA39" s="73"/>
      <c r="DB39" s="73"/>
      <c r="DC39" s="73"/>
      <c r="DD39" s="73"/>
      <c r="DE39" s="73"/>
      <c r="DF39" s="73"/>
      <c r="DG39" s="73"/>
      <c r="DH39" s="73"/>
      <c r="DI39" s="73"/>
      <c r="DJ39" s="73"/>
      <c r="DK39" s="73"/>
      <c r="DL39" s="73"/>
      <c r="DM39" s="73"/>
      <c r="DN39" s="73"/>
      <c r="DO39" s="73"/>
      <c r="DP39" s="73"/>
      <c r="DQ39" s="73"/>
      <c r="DR39" s="73"/>
      <c r="DS39" s="73"/>
      <c r="DT39" s="73"/>
      <c r="DU39" s="73"/>
      <c r="DV39" s="73"/>
      <c r="DW39" s="73"/>
      <c r="DX39" s="73"/>
      <c r="DY39" s="73"/>
      <c r="DZ39" s="73"/>
      <c r="EA39" s="73"/>
      <c r="EB39" s="73"/>
      <c r="EC39" s="73"/>
      <c r="ED39" s="73"/>
    </row>
    <row r="40" spans="1:134" x14ac:dyDescent="0.2">
      <c r="A40" s="86">
        <v>2</v>
      </c>
      <c r="B40" s="390"/>
      <c r="C40" s="390"/>
      <c r="D40" s="390"/>
      <c r="E40" s="139"/>
      <c r="F40" s="139"/>
      <c r="G40" s="127"/>
      <c r="H40" s="127"/>
    </row>
    <row r="41" spans="1:134" x14ac:dyDescent="0.2">
      <c r="A41" s="86">
        <v>3</v>
      </c>
      <c r="B41" s="390"/>
      <c r="C41" s="390"/>
      <c r="D41" s="390"/>
      <c r="E41" s="139"/>
      <c r="F41" s="139"/>
      <c r="G41" s="139"/>
      <c r="H41" s="139"/>
    </row>
    <row r="42" spans="1:134" x14ac:dyDescent="0.2">
      <c r="A42" s="86">
        <v>4</v>
      </c>
      <c r="B42" s="390"/>
      <c r="C42" s="390"/>
      <c r="D42" s="390"/>
      <c r="E42" s="139"/>
      <c r="F42" s="139"/>
      <c r="G42" s="139"/>
      <c r="H42" s="139"/>
    </row>
    <row r="43" spans="1:134" x14ac:dyDescent="0.2">
      <c r="A43" s="86">
        <v>5</v>
      </c>
      <c r="B43" s="390"/>
      <c r="C43" s="390"/>
      <c r="D43" s="390"/>
      <c r="E43" s="127"/>
      <c r="F43" s="127"/>
      <c r="G43" s="127"/>
      <c r="H43" s="127"/>
      <c r="K43" s="244"/>
    </row>
    <row r="44" spans="1:134" x14ac:dyDescent="0.2">
      <c r="A44" s="86">
        <v>6</v>
      </c>
      <c r="B44" s="390"/>
      <c r="C44" s="390"/>
      <c r="D44" s="390"/>
      <c r="E44" s="127"/>
      <c r="F44" s="272"/>
      <c r="G44" s="272"/>
      <c r="H44" s="272"/>
    </row>
    <row r="45" spans="1:134" x14ac:dyDescent="0.2">
      <c r="A45" s="86">
        <v>7</v>
      </c>
      <c r="B45" s="390"/>
      <c r="C45" s="390"/>
      <c r="D45" s="390"/>
      <c r="E45" s="272"/>
      <c r="F45" s="127"/>
      <c r="G45" s="319"/>
      <c r="H45" s="319"/>
    </row>
    <row r="46" spans="1:134" x14ac:dyDescent="0.2">
      <c r="A46" s="86">
        <v>8</v>
      </c>
      <c r="B46" s="390"/>
      <c r="C46" s="390"/>
      <c r="D46" s="390"/>
      <c r="E46" s="127"/>
      <c r="F46" s="127"/>
      <c r="G46" s="127"/>
      <c r="H46" s="127"/>
    </row>
    <row r="47" spans="1:134" x14ac:dyDescent="0.2">
      <c r="A47" s="86">
        <v>9</v>
      </c>
      <c r="B47" s="390"/>
      <c r="C47" s="390"/>
      <c r="D47" s="390"/>
      <c r="E47" s="139"/>
      <c r="F47" s="139"/>
      <c r="G47" s="319"/>
      <c r="H47" s="319"/>
    </row>
    <row r="48" spans="1:134" x14ac:dyDescent="0.2">
      <c r="A48" s="149">
        <v>10</v>
      </c>
      <c r="B48" s="391"/>
      <c r="C48" s="391"/>
      <c r="D48" s="391"/>
      <c r="E48" s="147"/>
      <c r="F48" s="147"/>
      <c r="G48" s="147"/>
      <c r="H48" s="147"/>
    </row>
    <row r="49" spans="1:8" x14ac:dyDescent="0.2">
      <c r="A49" s="110"/>
      <c r="D49" s="265" t="s">
        <v>23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</sheetData>
  <mergeCells count="33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6:D46"/>
    <mergeCell ref="B47:D47"/>
    <mergeCell ref="B48:D48"/>
    <mergeCell ref="B41:D41"/>
    <mergeCell ref="B42:D42"/>
    <mergeCell ref="B43:D43"/>
    <mergeCell ref="B44:D44"/>
    <mergeCell ref="B45:D45"/>
  </mergeCells>
  <pageMargins left="0.25" right="0.25" top="0.75" bottom="0.75" header="0.3" footer="0.3"/>
  <pageSetup scale="81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075C8-95D3-4456-B74B-2FC296324098}">
  <sheetPr>
    <tabColor theme="1" tint="0.499984740745262"/>
    <pageSetUpPr fitToPage="1"/>
  </sheetPr>
  <dimension ref="A1:H65"/>
  <sheetViews>
    <sheetView zoomScaleNormal="100" workbookViewId="0">
      <selection activeCell="F33" sqref="F33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ht="18" x14ac:dyDescent="0.25">
      <c r="A1" s="237" t="s">
        <v>493</v>
      </c>
      <c r="B1" s="236" t="s">
        <v>121</v>
      </c>
      <c r="C1" s="134"/>
      <c r="D1" s="117"/>
      <c r="E1" s="117"/>
      <c r="F1" s="117"/>
      <c r="G1" s="117"/>
      <c r="H1" s="117"/>
    </row>
    <row r="3" spans="1:8" x14ac:dyDescent="0.2">
      <c r="A3" s="143">
        <v>13.112</v>
      </c>
      <c r="B3" s="204" t="s">
        <v>368</v>
      </c>
      <c r="C3" s="113"/>
      <c r="D3" s="113"/>
      <c r="E3" s="116"/>
      <c r="F3" s="116"/>
      <c r="G3" s="117"/>
      <c r="H3" s="116"/>
    </row>
    <row r="5" spans="1:8" x14ac:dyDescent="0.2">
      <c r="A5" s="271"/>
      <c r="B5" s="141"/>
      <c r="C5" s="141"/>
      <c r="D5" s="264"/>
      <c r="E5" s="147" t="s">
        <v>458</v>
      </c>
      <c r="F5" s="147" t="s">
        <v>458</v>
      </c>
      <c r="G5" s="147" t="s">
        <v>458</v>
      </c>
      <c r="H5" s="147" t="s">
        <v>458</v>
      </c>
    </row>
    <row r="6" spans="1:8" x14ac:dyDescent="0.2">
      <c r="A6" s="86" t="s">
        <v>459</v>
      </c>
      <c r="B6" s="389"/>
      <c r="C6" s="389"/>
      <c r="D6" s="389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90"/>
      <c r="C7" s="390"/>
      <c r="D7" s="390"/>
      <c r="E7" s="139"/>
      <c r="F7" s="139"/>
      <c r="G7" s="139"/>
      <c r="H7" s="139"/>
    </row>
    <row r="8" spans="1:8" x14ac:dyDescent="0.2">
      <c r="A8" s="86">
        <v>2</v>
      </c>
      <c r="B8" s="390"/>
      <c r="C8" s="390"/>
      <c r="D8" s="390"/>
      <c r="E8" s="139"/>
      <c r="F8" s="139"/>
      <c r="G8" s="127"/>
      <c r="H8" s="127"/>
    </row>
    <row r="9" spans="1:8" x14ac:dyDescent="0.2">
      <c r="A9" s="86">
        <v>3</v>
      </c>
      <c r="B9" s="390"/>
      <c r="C9" s="390"/>
      <c r="D9" s="390"/>
      <c r="E9" s="139"/>
      <c r="F9" s="139"/>
      <c r="G9" s="139"/>
      <c r="H9" s="139"/>
    </row>
    <row r="10" spans="1:8" x14ac:dyDescent="0.2">
      <c r="A10" s="86">
        <v>4</v>
      </c>
      <c r="B10" s="390"/>
      <c r="C10" s="390"/>
      <c r="D10" s="390"/>
      <c r="E10" s="139"/>
      <c r="F10" s="139"/>
      <c r="G10" s="139"/>
      <c r="H10" s="139"/>
    </row>
    <row r="11" spans="1:8" x14ac:dyDescent="0.2">
      <c r="A11" s="86">
        <v>5</v>
      </c>
      <c r="B11" s="390"/>
      <c r="C11" s="390"/>
      <c r="D11" s="390"/>
      <c r="E11" s="127"/>
      <c r="F11" s="127"/>
      <c r="G11" s="127"/>
      <c r="H11" s="127"/>
    </row>
    <row r="12" spans="1:8" x14ac:dyDescent="0.2">
      <c r="A12" s="86">
        <v>6</v>
      </c>
      <c r="B12" s="390"/>
      <c r="C12" s="390"/>
      <c r="D12" s="390"/>
      <c r="E12" s="127"/>
      <c r="F12" s="272"/>
      <c r="G12" s="272"/>
      <c r="H12" s="272"/>
    </row>
    <row r="13" spans="1:8" x14ac:dyDescent="0.2">
      <c r="A13" s="86">
        <v>7</v>
      </c>
      <c r="B13" s="390"/>
      <c r="C13" s="390"/>
      <c r="D13" s="390"/>
      <c r="E13" s="272"/>
      <c r="F13" s="127"/>
      <c r="G13" s="319"/>
      <c r="H13" s="319"/>
    </row>
    <row r="14" spans="1:8" x14ac:dyDescent="0.2">
      <c r="A14" s="86">
        <v>8</v>
      </c>
      <c r="B14" s="390"/>
      <c r="C14" s="390"/>
      <c r="D14" s="390"/>
      <c r="E14" s="127"/>
      <c r="F14" s="127"/>
      <c r="G14" s="127"/>
      <c r="H14" s="127"/>
    </row>
    <row r="15" spans="1:8" x14ac:dyDescent="0.2">
      <c r="A15" s="86">
        <v>9</v>
      </c>
      <c r="B15" s="390"/>
      <c r="C15" s="390"/>
      <c r="D15" s="390"/>
      <c r="E15" s="139"/>
      <c r="F15" s="139"/>
      <c r="G15" s="319"/>
      <c r="H15" s="319"/>
    </row>
    <row r="16" spans="1:8" x14ac:dyDescent="0.2">
      <c r="A16" s="149">
        <v>10</v>
      </c>
      <c r="B16" s="391"/>
      <c r="C16" s="391"/>
      <c r="D16" s="391"/>
      <c r="E16" s="147"/>
      <c r="F16" s="147"/>
      <c r="G16" s="147"/>
      <c r="H16" s="147"/>
    </row>
    <row r="17" spans="1:8" x14ac:dyDescent="0.2">
      <c r="A17" s="110"/>
      <c r="D17" s="265" t="s">
        <v>23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x14ac:dyDescent="0.2">
      <c r="A19" s="143">
        <v>13.173999999999999</v>
      </c>
      <c r="B19" s="204" t="s">
        <v>370</v>
      </c>
      <c r="C19" s="113"/>
      <c r="D19" s="113"/>
      <c r="E19" s="116"/>
      <c r="F19" s="116"/>
      <c r="G19" s="117"/>
      <c r="H19" s="116"/>
    </row>
    <row r="21" spans="1:8" x14ac:dyDescent="0.2">
      <c r="A21" s="271"/>
      <c r="B21" s="141"/>
      <c r="C21" s="141"/>
      <c r="D21" s="264"/>
      <c r="E21" s="147" t="s">
        <v>738</v>
      </c>
      <c r="F21" s="147" t="s">
        <v>739</v>
      </c>
      <c r="G21" s="147" t="s">
        <v>458</v>
      </c>
      <c r="H21" s="147" t="s">
        <v>458</v>
      </c>
    </row>
    <row r="22" spans="1:8" x14ac:dyDescent="0.2">
      <c r="A22" s="86" t="s">
        <v>459</v>
      </c>
      <c r="B22" s="389"/>
      <c r="C22" s="389"/>
      <c r="D22" s="389"/>
      <c r="E22" s="228">
        <v>6999</v>
      </c>
      <c r="F22" s="228">
        <v>8121</v>
      </c>
      <c r="G22" s="228">
        <v>0</v>
      </c>
      <c r="H22" s="228">
        <v>0</v>
      </c>
    </row>
    <row r="23" spans="1:8" x14ac:dyDescent="0.2">
      <c r="A23" s="86">
        <v>1</v>
      </c>
      <c r="B23" s="390" t="s">
        <v>740</v>
      </c>
      <c r="C23" s="390"/>
      <c r="D23" s="390"/>
      <c r="E23" s="139">
        <v>1500</v>
      </c>
      <c r="F23" s="139"/>
      <c r="G23" s="139"/>
      <c r="H23" s="139"/>
    </row>
    <row r="24" spans="1:8" x14ac:dyDescent="0.2">
      <c r="A24" s="86">
        <v>2</v>
      </c>
      <c r="B24" s="390" t="s">
        <v>741</v>
      </c>
      <c r="C24" s="390"/>
      <c r="D24" s="390"/>
      <c r="E24" s="139">
        <v>489.94</v>
      </c>
      <c r="F24" s="139"/>
      <c r="G24" s="127"/>
      <c r="H24" s="127"/>
    </row>
    <row r="25" spans="1:8" x14ac:dyDescent="0.2">
      <c r="A25" s="86">
        <v>3</v>
      </c>
      <c r="B25" s="390"/>
      <c r="C25" s="390"/>
      <c r="D25" s="390"/>
      <c r="E25" s="139"/>
      <c r="F25" s="139"/>
      <c r="G25" s="139"/>
      <c r="H25" s="139"/>
    </row>
    <row r="26" spans="1:8" x14ac:dyDescent="0.2">
      <c r="A26" s="86">
        <v>4</v>
      </c>
      <c r="B26" s="390"/>
      <c r="C26" s="390"/>
      <c r="D26" s="390"/>
      <c r="E26" s="139"/>
      <c r="F26" s="139"/>
      <c r="G26" s="139"/>
      <c r="H26" s="139"/>
    </row>
    <row r="27" spans="1:8" x14ac:dyDescent="0.2">
      <c r="A27" s="86">
        <v>5</v>
      </c>
      <c r="B27" s="390" t="s">
        <v>742</v>
      </c>
      <c r="C27" s="390"/>
      <c r="D27" s="390"/>
      <c r="E27" s="127">
        <v>1170</v>
      </c>
      <c r="F27" s="127">
        <v>1170</v>
      </c>
      <c r="G27" s="127"/>
      <c r="H27" s="127"/>
    </row>
    <row r="28" spans="1:8" x14ac:dyDescent="0.2">
      <c r="A28" s="86">
        <v>6</v>
      </c>
      <c r="B28" s="390"/>
      <c r="C28" s="390"/>
      <c r="D28" s="390"/>
      <c r="E28" s="127"/>
      <c r="F28" s="272"/>
      <c r="G28" s="272"/>
      <c r="H28" s="272"/>
    </row>
    <row r="29" spans="1:8" x14ac:dyDescent="0.2">
      <c r="A29" s="86">
        <v>7</v>
      </c>
      <c r="B29" s="390"/>
      <c r="C29" s="390"/>
      <c r="D29" s="390"/>
      <c r="E29" s="272"/>
      <c r="F29" s="127"/>
      <c r="G29" s="319"/>
      <c r="H29" s="319"/>
    </row>
    <row r="30" spans="1:8" x14ac:dyDescent="0.2">
      <c r="A30" s="86">
        <v>8</v>
      </c>
      <c r="B30" s="390"/>
      <c r="C30" s="390"/>
      <c r="D30" s="390"/>
      <c r="E30" s="127"/>
      <c r="F30" s="127"/>
      <c r="G30" s="127"/>
      <c r="H30" s="127"/>
    </row>
    <row r="31" spans="1:8" x14ac:dyDescent="0.2">
      <c r="A31" s="86">
        <v>9</v>
      </c>
      <c r="B31" s="390"/>
      <c r="C31" s="390"/>
      <c r="D31" s="390"/>
      <c r="E31" s="139"/>
      <c r="F31" s="139"/>
      <c r="G31" s="319"/>
      <c r="H31" s="319"/>
    </row>
    <row r="32" spans="1:8" x14ac:dyDescent="0.2">
      <c r="A32" s="149">
        <v>10</v>
      </c>
      <c r="B32" s="391"/>
      <c r="C32" s="391"/>
      <c r="D32" s="391"/>
      <c r="E32" s="147"/>
      <c r="F32" s="147"/>
      <c r="G32" s="147"/>
      <c r="H32" s="147"/>
    </row>
    <row r="33" spans="1:8" x14ac:dyDescent="0.2">
      <c r="A33" s="110"/>
      <c r="D33" s="265" t="s">
        <v>23</v>
      </c>
      <c r="E33" s="145">
        <f>SUM(E22:E32)</f>
        <v>10158.94</v>
      </c>
      <c r="F33" s="145">
        <f t="shared" ref="F33:H33" si="1">SUM(F22:F32)</f>
        <v>9291</v>
      </c>
      <c r="G33" s="145">
        <f t="shared" si="1"/>
        <v>0</v>
      </c>
      <c r="H33" s="145">
        <f t="shared" si="1"/>
        <v>0</v>
      </c>
    </row>
    <row r="35" spans="1:8" x14ac:dyDescent="0.2">
      <c r="A35" s="119">
        <v>13.26</v>
      </c>
      <c r="B35" s="113" t="s">
        <v>371</v>
      </c>
      <c r="C35" s="113"/>
      <c r="D35" s="113"/>
      <c r="E35" s="116"/>
      <c r="F35" s="116"/>
      <c r="G35" s="117"/>
      <c r="H35" s="116"/>
    </row>
    <row r="37" spans="1:8" x14ac:dyDescent="0.2">
      <c r="A37" s="271"/>
      <c r="B37" s="141"/>
      <c r="C37" s="141"/>
      <c r="D37" s="264"/>
      <c r="E37" s="147" t="s">
        <v>458</v>
      </c>
      <c r="F37" s="147" t="s">
        <v>458</v>
      </c>
      <c r="G37" s="147" t="s">
        <v>458</v>
      </c>
      <c r="H37" s="147" t="s">
        <v>458</v>
      </c>
    </row>
    <row r="38" spans="1:8" x14ac:dyDescent="0.2">
      <c r="A38" s="86" t="s">
        <v>459</v>
      </c>
      <c r="B38" s="389"/>
      <c r="C38" s="389"/>
      <c r="D38" s="389"/>
      <c r="E38" s="228">
        <v>0</v>
      </c>
      <c r="F38" s="228">
        <v>0</v>
      </c>
      <c r="G38" s="228">
        <v>0</v>
      </c>
      <c r="H38" s="228">
        <v>0</v>
      </c>
    </row>
    <row r="39" spans="1:8" x14ac:dyDescent="0.2">
      <c r="A39" s="86">
        <v>1</v>
      </c>
      <c r="B39" s="390"/>
      <c r="C39" s="390"/>
      <c r="D39" s="390"/>
      <c r="E39" s="139"/>
      <c r="F39" s="139"/>
      <c r="G39" s="139"/>
      <c r="H39" s="139"/>
    </row>
    <row r="40" spans="1:8" x14ac:dyDescent="0.2">
      <c r="A40" s="86">
        <v>2</v>
      </c>
      <c r="B40" s="390"/>
      <c r="C40" s="390"/>
      <c r="D40" s="390"/>
      <c r="E40" s="139"/>
      <c r="F40" s="139"/>
      <c r="G40" s="127"/>
      <c r="H40" s="127"/>
    </row>
    <row r="41" spans="1:8" x14ac:dyDescent="0.2">
      <c r="A41" s="86">
        <v>3</v>
      </c>
      <c r="B41" s="390"/>
      <c r="C41" s="390"/>
      <c r="D41" s="390"/>
      <c r="E41" s="139"/>
      <c r="F41" s="139"/>
      <c r="G41" s="139"/>
      <c r="H41" s="139"/>
    </row>
    <row r="42" spans="1:8" x14ac:dyDescent="0.2">
      <c r="A42" s="86">
        <v>4</v>
      </c>
      <c r="B42" s="390"/>
      <c r="C42" s="390"/>
      <c r="D42" s="390"/>
      <c r="E42" s="139"/>
      <c r="F42" s="139"/>
      <c r="G42" s="139"/>
      <c r="H42" s="139"/>
    </row>
    <row r="43" spans="1:8" x14ac:dyDescent="0.2">
      <c r="A43" s="86">
        <v>5</v>
      </c>
      <c r="B43" s="390"/>
      <c r="C43" s="390"/>
      <c r="D43" s="390"/>
      <c r="E43" s="127"/>
      <c r="F43" s="127"/>
      <c r="G43" s="127"/>
      <c r="H43" s="127"/>
    </row>
    <row r="44" spans="1:8" x14ac:dyDescent="0.2">
      <c r="A44" s="86">
        <v>6</v>
      </c>
      <c r="B44" s="390"/>
      <c r="C44" s="390"/>
      <c r="D44" s="390"/>
      <c r="E44" s="127"/>
      <c r="F44" s="272"/>
      <c r="G44" s="272"/>
      <c r="H44" s="272"/>
    </row>
    <row r="45" spans="1:8" x14ac:dyDescent="0.2">
      <c r="A45" s="86">
        <v>7</v>
      </c>
      <c r="B45" s="390"/>
      <c r="C45" s="390"/>
      <c r="D45" s="390"/>
      <c r="E45" s="272"/>
      <c r="F45" s="127"/>
      <c r="G45" s="319"/>
      <c r="H45" s="319"/>
    </row>
    <row r="46" spans="1:8" x14ac:dyDescent="0.2">
      <c r="A46" s="86">
        <v>8</v>
      </c>
      <c r="B46" s="390"/>
      <c r="C46" s="390"/>
      <c r="D46" s="390"/>
      <c r="E46" s="127"/>
      <c r="F46" s="127"/>
      <c r="G46" s="127"/>
      <c r="H46" s="127"/>
    </row>
    <row r="47" spans="1:8" x14ac:dyDescent="0.2">
      <c r="A47" s="86">
        <v>9</v>
      </c>
      <c r="B47" s="390"/>
      <c r="C47" s="390"/>
      <c r="D47" s="390"/>
      <c r="E47" s="139"/>
      <c r="F47" s="139"/>
      <c r="G47" s="319"/>
      <c r="H47" s="319"/>
    </row>
    <row r="48" spans="1:8" x14ac:dyDescent="0.2">
      <c r="A48" s="149">
        <v>10</v>
      </c>
      <c r="B48" s="391"/>
      <c r="C48" s="391"/>
      <c r="D48" s="391"/>
      <c r="E48" s="147"/>
      <c r="F48" s="147"/>
      <c r="G48" s="147"/>
      <c r="H48" s="147"/>
    </row>
    <row r="49" spans="1:8" x14ac:dyDescent="0.2">
      <c r="A49" s="110"/>
      <c r="D49" s="265" t="s">
        <v>23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">
      <c r="A50" s="110"/>
      <c r="D50" s="265"/>
      <c r="E50" s="145"/>
      <c r="F50" s="145"/>
      <c r="G50" s="145"/>
      <c r="H50" s="145"/>
    </row>
    <row r="51" spans="1:8" x14ac:dyDescent="0.2">
      <c r="A51" s="143">
        <v>13.342000000000001</v>
      </c>
      <c r="B51" s="113" t="s">
        <v>373</v>
      </c>
      <c r="C51" s="113"/>
      <c r="D51" s="113"/>
      <c r="E51" s="116"/>
      <c r="F51" s="116"/>
      <c r="G51" s="117"/>
      <c r="H51" s="116"/>
    </row>
    <row r="53" spans="1:8" x14ac:dyDescent="0.2">
      <c r="A53" s="271"/>
      <c r="B53" s="141"/>
      <c r="C53" s="141"/>
      <c r="D53" s="264"/>
      <c r="E53" s="147" t="s">
        <v>458</v>
      </c>
      <c r="F53" s="147" t="s">
        <v>458</v>
      </c>
      <c r="G53" s="147" t="s">
        <v>458</v>
      </c>
      <c r="H53" s="147" t="s">
        <v>458</v>
      </c>
    </row>
    <row r="54" spans="1:8" x14ac:dyDescent="0.2">
      <c r="A54" s="86" t="s">
        <v>459</v>
      </c>
      <c r="B54" s="389"/>
      <c r="C54" s="389"/>
      <c r="D54" s="389"/>
      <c r="E54" s="228">
        <v>0</v>
      </c>
      <c r="F54" s="228">
        <v>0</v>
      </c>
      <c r="G54" s="228">
        <v>0</v>
      </c>
      <c r="H54" s="228">
        <v>0</v>
      </c>
    </row>
    <row r="55" spans="1:8" x14ac:dyDescent="0.2">
      <c r="A55" s="86">
        <v>1</v>
      </c>
      <c r="B55" s="390"/>
      <c r="C55" s="390"/>
      <c r="D55" s="390"/>
      <c r="E55" s="139"/>
      <c r="F55" s="139"/>
      <c r="G55" s="139"/>
      <c r="H55" s="139"/>
    </row>
    <row r="56" spans="1:8" x14ac:dyDescent="0.2">
      <c r="A56" s="86">
        <v>2</v>
      </c>
      <c r="B56" s="390"/>
      <c r="C56" s="390"/>
      <c r="D56" s="390"/>
      <c r="E56" s="139"/>
      <c r="F56" s="139"/>
      <c r="G56" s="127"/>
      <c r="H56" s="127"/>
    </row>
    <row r="57" spans="1:8" x14ac:dyDescent="0.2">
      <c r="A57" s="86">
        <v>3</v>
      </c>
      <c r="B57" s="390"/>
      <c r="C57" s="390"/>
      <c r="D57" s="390"/>
      <c r="E57" s="139"/>
      <c r="F57" s="139"/>
      <c r="G57" s="139"/>
      <c r="H57" s="139"/>
    </row>
    <row r="58" spans="1:8" x14ac:dyDescent="0.2">
      <c r="A58" s="86">
        <v>4</v>
      </c>
      <c r="B58" s="390"/>
      <c r="C58" s="390"/>
      <c r="D58" s="390"/>
      <c r="E58" s="139"/>
      <c r="F58" s="139"/>
      <c r="G58" s="139"/>
      <c r="H58" s="139"/>
    </row>
    <row r="59" spans="1:8" x14ac:dyDescent="0.2">
      <c r="A59" s="86">
        <v>5</v>
      </c>
      <c r="B59" s="390"/>
      <c r="C59" s="390"/>
      <c r="D59" s="390"/>
      <c r="E59" s="127"/>
      <c r="F59" s="127"/>
      <c r="G59" s="127"/>
      <c r="H59" s="127"/>
    </row>
    <row r="60" spans="1:8" x14ac:dyDescent="0.2">
      <c r="A60" s="86">
        <v>6</v>
      </c>
      <c r="B60" s="390"/>
      <c r="C60" s="390"/>
      <c r="D60" s="390"/>
      <c r="E60" s="127"/>
      <c r="F60" s="272"/>
      <c r="G60" s="272"/>
      <c r="H60" s="272"/>
    </row>
    <row r="61" spans="1:8" x14ac:dyDescent="0.2">
      <c r="A61" s="86">
        <v>7</v>
      </c>
      <c r="B61" s="390"/>
      <c r="C61" s="390"/>
      <c r="D61" s="390"/>
      <c r="E61" s="272"/>
      <c r="F61" s="127"/>
      <c r="G61" s="319"/>
      <c r="H61" s="319"/>
    </row>
    <row r="62" spans="1:8" x14ac:dyDescent="0.2">
      <c r="A62" s="86">
        <v>8</v>
      </c>
      <c r="B62" s="390"/>
      <c r="C62" s="390"/>
      <c r="D62" s="390"/>
      <c r="E62" s="127"/>
      <c r="F62" s="127"/>
      <c r="G62" s="127"/>
      <c r="H62" s="127"/>
    </row>
    <row r="63" spans="1:8" x14ac:dyDescent="0.2">
      <c r="A63" s="86">
        <v>9</v>
      </c>
      <c r="B63" s="390"/>
      <c r="C63" s="390"/>
      <c r="D63" s="390"/>
      <c r="E63" s="139"/>
      <c r="F63" s="139"/>
      <c r="G63" s="319"/>
      <c r="H63" s="319"/>
    </row>
    <row r="64" spans="1:8" x14ac:dyDescent="0.2">
      <c r="A64" s="149">
        <v>10</v>
      </c>
      <c r="B64" s="391"/>
      <c r="C64" s="391"/>
      <c r="D64" s="391"/>
      <c r="E64" s="147"/>
      <c r="F64" s="147"/>
      <c r="G64" s="147"/>
      <c r="H64" s="147"/>
    </row>
    <row r="65" spans="1:8" x14ac:dyDescent="0.2">
      <c r="A65" s="110"/>
      <c r="D65" s="265" t="s">
        <v>23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</sheetData>
  <mergeCells count="4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64:D64"/>
    <mergeCell ref="B59:D59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</mergeCells>
  <pageMargins left="0.25" right="0.25" top="0.75" bottom="0.75" header="0.3" footer="0.3"/>
  <pageSetup scale="81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1F6A-F9FA-4372-A90B-B3F8778A9447}">
  <sheetPr>
    <tabColor theme="1" tint="0.499984740745262"/>
    <pageSetUpPr fitToPage="1"/>
  </sheetPr>
  <dimension ref="A1:H17"/>
  <sheetViews>
    <sheetView zoomScaleNormal="100" workbookViewId="0">
      <selection activeCell="I27" sqref="I27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ht="18" x14ac:dyDescent="0.25">
      <c r="A1" s="242" t="s">
        <v>494</v>
      </c>
      <c r="B1" s="243" t="s">
        <v>122</v>
      </c>
      <c r="C1" s="143"/>
      <c r="D1" s="144"/>
      <c r="E1" s="157"/>
      <c r="F1" s="143"/>
      <c r="G1" s="143"/>
      <c r="H1" s="143"/>
    </row>
    <row r="3" spans="1:8" x14ac:dyDescent="0.2">
      <c r="A3" s="143">
        <v>14.05</v>
      </c>
      <c r="B3" s="204" t="s">
        <v>376</v>
      </c>
      <c r="C3" s="113"/>
      <c r="D3" s="113"/>
      <c r="E3" s="116"/>
      <c r="F3" s="116"/>
      <c r="G3" s="117"/>
      <c r="H3" s="116"/>
    </row>
    <row r="5" spans="1:8" x14ac:dyDescent="0.2">
      <c r="A5" s="271"/>
      <c r="B5" s="141"/>
      <c r="C5" s="141"/>
      <c r="D5" s="264"/>
      <c r="E5" s="147" t="s">
        <v>458</v>
      </c>
      <c r="F5" s="147" t="s">
        <v>458</v>
      </c>
      <c r="G5" s="147" t="s">
        <v>458</v>
      </c>
      <c r="H5" s="147" t="s">
        <v>458</v>
      </c>
    </row>
    <row r="6" spans="1:8" x14ac:dyDescent="0.2">
      <c r="A6" s="86" t="s">
        <v>459</v>
      </c>
      <c r="B6" s="389"/>
      <c r="C6" s="389"/>
      <c r="D6" s="389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90"/>
      <c r="C7" s="390"/>
      <c r="D7" s="390"/>
      <c r="E7" s="139"/>
      <c r="F7" s="139"/>
      <c r="G7" s="139"/>
      <c r="H7" s="139"/>
    </row>
    <row r="8" spans="1:8" x14ac:dyDescent="0.2">
      <c r="A8" s="86">
        <v>2</v>
      </c>
      <c r="B8" s="390"/>
      <c r="C8" s="390"/>
      <c r="D8" s="390"/>
      <c r="E8" s="139"/>
      <c r="F8" s="139"/>
      <c r="G8" s="127"/>
      <c r="H8" s="127"/>
    </row>
    <row r="9" spans="1:8" x14ac:dyDescent="0.2">
      <c r="A9" s="86">
        <v>3</v>
      </c>
      <c r="B9" s="390"/>
      <c r="C9" s="390"/>
      <c r="D9" s="390"/>
      <c r="E9" s="139"/>
      <c r="F9" s="139"/>
      <c r="G9" s="139"/>
      <c r="H9" s="139"/>
    </row>
    <row r="10" spans="1:8" x14ac:dyDescent="0.2">
      <c r="A10" s="86">
        <v>4</v>
      </c>
      <c r="B10" s="390"/>
      <c r="C10" s="390"/>
      <c r="D10" s="390"/>
      <c r="E10" s="139"/>
      <c r="F10" s="139"/>
      <c r="G10" s="139"/>
      <c r="H10" s="139"/>
    </row>
    <row r="11" spans="1:8" x14ac:dyDescent="0.2">
      <c r="A11" s="86">
        <v>5</v>
      </c>
      <c r="B11" s="390"/>
      <c r="C11" s="390"/>
      <c r="D11" s="390"/>
      <c r="E11" s="127"/>
      <c r="F11" s="127"/>
      <c r="G11" s="127"/>
      <c r="H11" s="127"/>
    </row>
    <row r="12" spans="1:8" x14ac:dyDescent="0.2">
      <c r="A12" s="86">
        <v>6</v>
      </c>
      <c r="B12" s="390"/>
      <c r="C12" s="390"/>
      <c r="D12" s="390"/>
      <c r="E12" s="127"/>
      <c r="F12" s="272"/>
      <c r="G12" s="272"/>
      <c r="H12" s="272"/>
    </row>
    <row r="13" spans="1:8" x14ac:dyDescent="0.2">
      <c r="A13" s="86">
        <v>7</v>
      </c>
      <c r="B13" s="390"/>
      <c r="C13" s="390"/>
      <c r="D13" s="390"/>
      <c r="E13" s="272"/>
      <c r="F13" s="127"/>
      <c r="G13" s="319"/>
      <c r="H13" s="319"/>
    </row>
    <row r="14" spans="1:8" x14ac:dyDescent="0.2">
      <c r="A14" s="86">
        <v>8</v>
      </c>
      <c r="B14" s="390"/>
      <c r="C14" s="390"/>
      <c r="D14" s="390"/>
      <c r="E14" s="127"/>
      <c r="F14" s="127"/>
      <c r="G14" s="127"/>
      <c r="H14" s="127"/>
    </row>
    <row r="15" spans="1:8" x14ac:dyDescent="0.2">
      <c r="A15" s="86">
        <v>9</v>
      </c>
      <c r="B15" s="390"/>
      <c r="C15" s="390"/>
      <c r="D15" s="390"/>
      <c r="E15" s="139"/>
      <c r="F15" s="139"/>
      <c r="G15" s="319"/>
      <c r="H15" s="319"/>
    </row>
    <row r="16" spans="1:8" x14ac:dyDescent="0.2">
      <c r="A16" s="149">
        <v>10</v>
      </c>
      <c r="B16" s="391"/>
      <c r="C16" s="391"/>
      <c r="D16" s="391"/>
      <c r="E16" s="147"/>
      <c r="F16" s="147"/>
      <c r="G16" s="147"/>
      <c r="H16" s="147"/>
    </row>
    <row r="17" spans="1:8" x14ac:dyDescent="0.2">
      <c r="A17" s="110"/>
      <c r="D17" s="265" t="s">
        <v>23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</sheetData>
  <mergeCells count="11">
    <mergeCell ref="B6:D6"/>
    <mergeCell ref="B7:D7"/>
    <mergeCell ref="B8:D8"/>
    <mergeCell ref="B14:D14"/>
    <mergeCell ref="B15:D15"/>
    <mergeCell ref="B16:D16"/>
    <mergeCell ref="B9:D9"/>
    <mergeCell ref="B10:D10"/>
    <mergeCell ref="B11:D11"/>
    <mergeCell ref="B12:D12"/>
    <mergeCell ref="B13:D13"/>
  </mergeCells>
  <pageMargins left="0.25" right="0.25" top="0.75" bottom="0.75" header="0.3" footer="0.3"/>
  <pageSetup scale="80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388CC-9230-4A8D-A44E-3248D8B35025}">
  <sheetPr>
    <tabColor theme="1" tint="0.499984740745262"/>
    <pageSetUpPr fitToPage="1"/>
  </sheetPr>
  <dimension ref="A1:H17"/>
  <sheetViews>
    <sheetView zoomScaleNormal="100" workbookViewId="0">
      <selection activeCell="K23" sqref="K23"/>
    </sheetView>
  </sheetViews>
  <sheetFormatPr defaultColWidth="9.140625" defaultRowHeight="14.25" x14ac:dyDescent="0.2"/>
  <cols>
    <col min="1" max="8" width="15.7109375" style="241" customWidth="1"/>
    <col min="9" max="16384" width="9.140625" style="241"/>
  </cols>
  <sheetData>
    <row r="1" spans="1:8" ht="18" x14ac:dyDescent="0.25">
      <c r="A1" s="237" t="s">
        <v>495</v>
      </c>
      <c r="B1" s="236" t="s">
        <v>496</v>
      </c>
      <c r="C1" s="134"/>
      <c r="D1" s="117"/>
      <c r="E1" s="117"/>
      <c r="F1" s="117"/>
      <c r="G1" s="117"/>
      <c r="H1" s="117"/>
    </row>
    <row r="2" spans="1:8" x14ac:dyDescent="0.2">
      <c r="A2" s="73"/>
      <c r="B2" s="73"/>
      <c r="C2" s="73"/>
      <c r="D2" s="73"/>
      <c r="E2" s="73"/>
      <c r="F2" s="73"/>
      <c r="G2" s="73"/>
      <c r="H2" s="73"/>
    </row>
    <row r="3" spans="1:8" x14ac:dyDescent="0.2">
      <c r="A3" s="119">
        <v>21.05</v>
      </c>
      <c r="B3" s="204" t="s">
        <v>448</v>
      </c>
      <c r="C3" s="113"/>
      <c r="D3" s="113"/>
      <c r="E3" s="156"/>
      <c r="F3" s="156"/>
      <c r="G3" s="269"/>
      <c r="H3" s="156"/>
    </row>
    <row r="4" spans="1:8" x14ac:dyDescent="0.2">
      <c r="F4" s="73"/>
      <c r="G4" s="73"/>
      <c r="H4" s="73"/>
    </row>
    <row r="5" spans="1:8" x14ac:dyDescent="0.2">
      <c r="A5" s="271"/>
      <c r="B5" s="141"/>
      <c r="C5" s="141"/>
      <c r="D5" s="264"/>
      <c r="E5" s="147" t="s">
        <v>458</v>
      </c>
      <c r="F5" s="147" t="s">
        <v>458</v>
      </c>
      <c r="G5" s="147" t="s">
        <v>458</v>
      </c>
      <c r="H5" s="147" t="s">
        <v>458</v>
      </c>
    </row>
    <row r="6" spans="1:8" x14ac:dyDescent="0.2">
      <c r="A6" s="86" t="s">
        <v>459</v>
      </c>
      <c r="B6" s="389"/>
      <c r="C6" s="389"/>
      <c r="D6" s="389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90"/>
      <c r="C7" s="390"/>
      <c r="D7" s="390"/>
      <c r="E7" s="139"/>
      <c r="F7" s="139"/>
      <c r="G7" s="139"/>
      <c r="H7" s="139"/>
    </row>
    <row r="8" spans="1:8" x14ac:dyDescent="0.2">
      <c r="A8" s="86">
        <v>2</v>
      </c>
      <c r="B8" s="390"/>
      <c r="C8" s="390"/>
      <c r="D8" s="390"/>
      <c r="E8" s="139"/>
      <c r="F8" s="139"/>
      <c r="G8" s="127"/>
      <c r="H8" s="127"/>
    </row>
    <row r="9" spans="1:8" x14ac:dyDescent="0.2">
      <c r="A9" s="86">
        <v>3</v>
      </c>
      <c r="B9" s="390"/>
      <c r="C9" s="390"/>
      <c r="D9" s="390"/>
      <c r="E9" s="139"/>
      <c r="F9" s="139"/>
      <c r="G9" s="139"/>
      <c r="H9" s="139"/>
    </row>
    <row r="10" spans="1:8" x14ac:dyDescent="0.2">
      <c r="A10" s="86">
        <v>4</v>
      </c>
      <c r="B10" s="390"/>
      <c r="C10" s="390"/>
      <c r="D10" s="390"/>
      <c r="E10" s="139"/>
      <c r="F10" s="139"/>
      <c r="G10" s="139"/>
      <c r="H10" s="139"/>
    </row>
    <row r="11" spans="1:8" x14ac:dyDescent="0.2">
      <c r="A11" s="86">
        <v>5</v>
      </c>
      <c r="B11" s="390"/>
      <c r="C11" s="390"/>
      <c r="D11" s="390"/>
      <c r="E11" s="127"/>
      <c r="F11" s="127"/>
      <c r="G11" s="127"/>
      <c r="H11" s="127"/>
    </row>
    <row r="12" spans="1:8" x14ac:dyDescent="0.2">
      <c r="A12" s="86">
        <v>6</v>
      </c>
      <c r="B12" s="390"/>
      <c r="C12" s="390"/>
      <c r="D12" s="390"/>
      <c r="E12" s="127"/>
      <c r="F12" s="272"/>
      <c r="G12" s="272"/>
      <c r="H12" s="272"/>
    </row>
    <row r="13" spans="1:8" x14ac:dyDescent="0.2">
      <c r="A13" s="86">
        <v>7</v>
      </c>
      <c r="B13" s="390"/>
      <c r="C13" s="390"/>
      <c r="D13" s="390"/>
      <c r="E13" s="272"/>
      <c r="F13" s="127"/>
      <c r="G13" s="319"/>
      <c r="H13" s="319"/>
    </row>
    <row r="14" spans="1:8" x14ac:dyDescent="0.2">
      <c r="A14" s="86">
        <v>8</v>
      </c>
      <c r="B14" s="390"/>
      <c r="C14" s="390"/>
      <c r="D14" s="390"/>
      <c r="E14" s="127"/>
      <c r="F14" s="127"/>
      <c r="G14" s="127"/>
      <c r="H14" s="127"/>
    </row>
    <row r="15" spans="1:8" x14ac:dyDescent="0.2">
      <c r="A15" s="86">
        <v>9</v>
      </c>
      <c r="B15" s="390"/>
      <c r="C15" s="390"/>
      <c r="D15" s="390"/>
      <c r="E15" s="139"/>
      <c r="F15" s="139"/>
      <c r="G15" s="319"/>
      <c r="H15" s="319"/>
    </row>
    <row r="16" spans="1:8" x14ac:dyDescent="0.2">
      <c r="A16" s="149">
        <v>10</v>
      </c>
      <c r="B16" s="391"/>
      <c r="C16" s="391"/>
      <c r="D16" s="391"/>
      <c r="E16" s="147"/>
      <c r="F16" s="147"/>
      <c r="G16" s="147"/>
      <c r="H16" s="147"/>
    </row>
    <row r="17" spans="1:8" x14ac:dyDescent="0.2">
      <c r="A17" s="110"/>
      <c r="B17" s="73"/>
      <c r="C17" s="73"/>
      <c r="D17" s="265" t="s">
        <v>23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</sheetData>
  <mergeCells count="11">
    <mergeCell ref="B6:D6"/>
    <mergeCell ref="B7:D7"/>
    <mergeCell ref="B8:D8"/>
    <mergeCell ref="B14:D14"/>
    <mergeCell ref="B15:D15"/>
    <mergeCell ref="B16:D16"/>
    <mergeCell ref="B9:D9"/>
    <mergeCell ref="B10:D10"/>
    <mergeCell ref="B11:D11"/>
    <mergeCell ref="B12:D12"/>
    <mergeCell ref="B13:D13"/>
  </mergeCells>
  <pageMargins left="0.25" right="0.25" top="0.75" bottom="0.75" header="0.3" footer="0.3"/>
  <pageSetup scale="8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FAC28-E2F6-4CA0-A674-6A9CD8F2C9D5}">
  <sheetPr>
    <tabColor theme="0" tint="-0.499984740745262"/>
    <pageSetUpPr fitToPage="1"/>
  </sheetPr>
  <dimension ref="A1:H187"/>
  <sheetViews>
    <sheetView showWhiteSpace="0" topLeftCell="A114" zoomScaleNormal="100" workbookViewId="0">
      <selection activeCell="D150" sqref="D150"/>
    </sheetView>
  </sheetViews>
  <sheetFormatPr defaultColWidth="9.140625" defaultRowHeight="12.75" x14ac:dyDescent="0.2"/>
  <cols>
    <col min="1" max="8" width="15.7109375" style="73" customWidth="1"/>
    <col min="9" max="16384" width="9.140625" style="73"/>
  </cols>
  <sheetData>
    <row r="1" spans="1:8" ht="18" x14ac:dyDescent="0.25">
      <c r="A1" s="237" t="s">
        <v>497</v>
      </c>
      <c r="B1" s="236" t="s">
        <v>377</v>
      </c>
      <c r="C1" s="134"/>
      <c r="D1" s="117"/>
      <c r="E1" s="117"/>
      <c r="F1" s="117"/>
      <c r="G1" s="117"/>
      <c r="H1" s="117"/>
    </row>
    <row r="3" spans="1:8" x14ac:dyDescent="0.2">
      <c r="A3" s="119">
        <v>22.05</v>
      </c>
      <c r="B3" s="204" t="s">
        <v>126</v>
      </c>
      <c r="C3" s="113"/>
      <c r="D3" s="113"/>
      <c r="E3" s="116"/>
      <c r="F3" s="116"/>
      <c r="G3" s="117"/>
      <c r="H3" s="116"/>
    </row>
    <row r="5" spans="1:8" x14ac:dyDescent="0.2">
      <c r="A5" s="271"/>
      <c r="B5" s="141"/>
      <c r="C5" s="141"/>
      <c r="D5" s="264"/>
      <c r="E5" s="147" t="s">
        <v>801</v>
      </c>
      <c r="F5" s="147" t="s">
        <v>803</v>
      </c>
      <c r="G5" s="147" t="s">
        <v>458</v>
      </c>
      <c r="H5" s="147" t="s">
        <v>458</v>
      </c>
    </row>
    <row r="6" spans="1:8" x14ac:dyDescent="0.2">
      <c r="A6" s="86" t="s">
        <v>459</v>
      </c>
      <c r="B6" s="389"/>
      <c r="C6" s="389"/>
      <c r="D6" s="389"/>
      <c r="E6" s="228">
        <v>87294.13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90" t="s">
        <v>802</v>
      </c>
      <c r="C7" s="390"/>
      <c r="D7" s="390"/>
      <c r="E7" s="139">
        <v>-3968.81</v>
      </c>
      <c r="F7" s="139"/>
      <c r="G7" s="139"/>
      <c r="H7" s="139"/>
    </row>
    <row r="8" spans="1:8" x14ac:dyDescent="0.2">
      <c r="A8" s="86">
        <v>2</v>
      </c>
      <c r="B8" s="390"/>
      <c r="C8" s="390"/>
      <c r="D8" s="390"/>
      <c r="E8" s="139"/>
      <c r="F8" s="139"/>
      <c r="G8" s="127"/>
      <c r="H8" s="127"/>
    </row>
    <row r="9" spans="1:8" x14ac:dyDescent="0.2">
      <c r="A9" s="86">
        <v>3</v>
      </c>
      <c r="B9" s="390"/>
      <c r="C9" s="390"/>
      <c r="D9" s="390"/>
      <c r="E9" s="139"/>
      <c r="F9" s="139"/>
      <c r="G9" s="139"/>
      <c r="H9" s="139"/>
    </row>
    <row r="10" spans="1:8" x14ac:dyDescent="0.2">
      <c r="A10" s="86">
        <v>4</v>
      </c>
      <c r="B10" s="390"/>
      <c r="C10" s="390"/>
      <c r="D10" s="390"/>
      <c r="E10" s="139"/>
      <c r="F10" s="139"/>
      <c r="G10" s="139"/>
      <c r="H10" s="139"/>
    </row>
    <row r="11" spans="1:8" x14ac:dyDescent="0.2">
      <c r="A11" s="86">
        <v>5</v>
      </c>
      <c r="B11" s="390"/>
      <c r="C11" s="390"/>
      <c r="D11" s="390"/>
      <c r="E11" s="127"/>
      <c r="F11" s="127"/>
      <c r="G11" s="127"/>
      <c r="H11" s="127"/>
    </row>
    <row r="12" spans="1:8" x14ac:dyDescent="0.2">
      <c r="A12" s="86">
        <v>6</v>
      </c>
      <c r="B12" s="390"/>
      <c r="C12" s="390"/>
      <c r="D12" s="390"/>
      <c r="E12" s="127"/>
      <c r="F12" s="272"/>
      <c r="G12" s="272"/>
      <c r="H12" s="272"/>
    </row>
    <row r="13" spans="1:8" x14ac:dyDescent="0.2">
      <c r="A13" s="86">
        <v>7</v>
      </c>
      <c r="B13" s="390"/>
      <c r="C13" s="390"/>
      <c r="D13" s="390"/>
      <c r="E13" s="272"/>
      <c r="F13" s="127"/>
      <c r="G13" s="319"/>
      <c r="H13" s="319"/>
    </row>
    <row r="14" spans="1:8" x14ac:dyDescent="0.2">
      <c r="A14" s="86">
        <v>8</v>
      </c>
      <c r="B14" s="390"/>
      <c r="C14" s="390"/>
      <c r="D14" s="390"/>
      <c r="E14" s="127"/>
      <c r="F14" s="127"/>
      <c r="G14" s="127"/>
      <c r="H14" s="127"/>
    </row>
    <row r="15" spans="1:8" x14ac:dyDescent="0.2">
      <c r="A15" s="86">
        <v>9</v>
      </c>
      <c r="B15" s="390"/>
      <c r="C15" s="390"/>
      <c r="D15" s="390"/>
      <c r="E15" s="139"/>
      <c r="F15" s="139"/>
      <c r="G15" s="319"/>
      <c r="H15" s="319"/>
    </row>
    <row r="16" spans="1:8" x14ac:dyDescent="0.2">
      <c r="A16" s="149">
        <v>10</v>
      </c>
      <c r="B16" s="391"/>
      <c r="C16" s="391"/>
      <c r="D16" s="391"/>
      <c r="E16" s="147"/>
      <c r="F16" s="147"/>
      <c r="G16" s="147"/>
      <c r="H16" s="147"/>
    </row>
    <row r="17" spans="1:8" x14ac:dyDescent="0.2">
      <c r="A17" s="110"/>
      <c r="D17" s="265" t="s">
        <v>23</v>
      </c>
      <c r="E17" s="145">
        <f>SUM(E6:E16)</f>
        <v>83325.320000000007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x14ac:dyDescent="0.2">
      <c r="A19" s="119">
        <v>22.321999999999999</v>
      </c>
      <c r="B19" s="204" t="s">
        <v>127</v>
      </c>
      <c r="C19" s="113"/>
      <c r="D19" s="113"/>
      <c r="E19" s="116"/>
      <c r="F19" s="116"/>
      <c r="G19" s="117"/>
      <c r="H19" s="116"/>
    </row>
    <row r="21" spans="1:8" x14ac:dyDescent="0.2">
      <c r="A21" s="271"/>
      <c r="B21" s="141"/>
      <c r="C21" s="141"/>
      <c r="D21" s="264"/>
      <c r="E21" s="147" t="s">
        <v>799</v>
      </c>
      <c r="F21" s="147" t="s">
        <v>800</v>
      </c>
      <c r="G21" s="147" t="s">
        <v>458</v>
      </c>
      <c r="H21" s="147" t="s">
        <v>458</v>
      </c>
    </row>
    <row r="22" spans="1:8" x14ac:dyDescent="0.2">
      <c r="A22" s="86" t="s">
        <v>459</v>
      </c>
      <c r="B22" s="389"/>
      <c r="C22" s="389"/>
      <c r="D22" s="389"/>
      <c r="E22" s="228">
        <v>0</v>
      </c>
      <c r="F22" s="228">
        <v>6066.9</v>
      </c>
      <c r="G22" s="228">
        <v>0</v>
      </c>
      <c r="H22" s="228">
        <v>0</v>
      </c>
    </row>
    <row r="23" spans="1:8" x14ac:dyDescent="0.2">
      <c r="A23" s="86">
        <v>1</v>
      </c>
      <c r="B23" s="390" t="s">
        <v>820</v>
      </c>
      <c r="C23" s="390"/>
      <c r="D23" s="390"/>
      <c r="E23" s="139">
        <v>4263</v>
      </c>
      <c r="F23" s="139"/>
      <c r="G23" s="139"/>
      <c r="H23" s="139"/>
    </row>
    <row r="24" spans="1:8" x14ac:dyDescent="0.2">
      <c r="A24" s="86">
        <v>2</v>
      </c>
      <c r="B24" s="390" t="s">
        <v>821</v>
      </c>
      <c r="C24" s="390"/>
      <c r="D24" s="390"/>
      <c r="E24" s="139">
        <v>4289</v>
      </c>
      <c r="F24" s="139"/>
      <c r="G24" s="127"/>
      <c r="H24" s="127"/>
    </row>
    <row r="25" spans="1:8" x14ac:dyDescent="0.2">
      <c r="A25" s="86">
        <v>3</v>
      </c>
      <c r="B25" s="390"/>
      <c r="C25" s="390"/>
      <c r="D25" s="390"/>
      <c r="E25" s="139"/>
      <c r="F25" s="139"/>
      <c r="G25" s="139"/>
      <c r="H25" s="139"/>
    </row>
    <row r="26" spans="1:8" x14ac:dyDescent="0.2">
      <c r="A26" s="86">
        <v>4</v>
      </c>
      <c r="B26" s="390"/>
      <c r="C26" s="390"/>
      <c r="D26" s="390"/>
      <c r="E26" s="139"/>
      <c r="F26" s="139"/>
      <c r="G26" s="139"/>
      <c r="H26" s="139"/>
    </row>
    <row r="27" spans="1:8" x14ac:dyDescent="0.2">
      <c r="A27" s="86">
        <v>5</v>
      </c>
      <c r="B27" s="390"/>
      <c r="C27" s="390"/>
      <c r="D27" s="390"/>
      <c r="E27" s="127"/>
      <c r="F27" s="127"/>
      <c r="G27" s="127"/>
      <c r="H27" s="127"/>
    </row>
    <row r="28" spans="1:8" x14ac:dyDescent="0.2">
      <c r="A28" s="86">
        <v>6</v>
      </c>
      <c r="B28" s="390"/>
      <c r="C28" s="390"/>
      <c r="D28" s="390"/>
      <c r="E28" s="127"/>
      <c r="F28" s="272"/>
      <c r="G28" s="272"/>
      <c r="H28" s="272"/>
    </row>
    <row r="29" spans="1:8" x14ac:dyDescent="0.2">
      <c r="A29" s="86">
        <v>7</v>
      </c>
      <c r="B29" s="390"/>
      <c r="C29" s="390"/>
      <c r="D29" s="390"/>
      <c r="E29" s="272"/>
      <c r="F29" s="127"/>
      <c r="G29" s="319"/>
      <c r="H29" s="319"/>
    </row>
    <row r="30" spans="1:8" x14ac:dyDescent="0.2">
      <c r="A30" s="86">
        <v>8</v>
      </c>
      <c r="B30" s="390"/>
      <c r="C30" s="390"/>
      <c r="D30" s="390"/>
      <c r="E30" s="127"/>
      <c r="F30" s="127"/>
      <c r="G30" s="127"/>
      <c r="H30" s="127"/>
    </row>
    <row r="31" spans="1:8" x14ac:dyDescent="0.2">
      <c r="A31" s="86">
        <v>9</v>
      </c>
      <c r="B31" s="390"/>
      <c r="C31" s="390"/>
      <c r="D31" s="390"/>
      <c r="E31" s="139"/>
      <c r="F31" s="139"/>
      <c r="G31" s="319"/>
      <c r="H31" s="319"/>
    </row>
    <row r="32" spans="1:8" x14ac:dyDescent="0.2">
      <c r="A32" s="149">
        <v>10</v>
      </c>
      <c r="B32" s="391"/>
      <c r="C32" s="391"/>
      <c r="D32" s="391"/>
      <c r="E32" s="147"/>
      <c r="F32" s="147"/>
      <c r="G32" s="147"/>
      <c r="H32" s="147"/>
    </row>
    <row r="33" spans="1:8" x14ac:dyDescent="0.2">
      <c r="A33" s="110"/>
      <c r="D33" s="265" t="s">
        <v>23</v>
      </c>
      <c r="E33" s="145">
        <f>SUM(E22:E32)</f>
        <v>8552</v>
      </c>
      <c r="F33" s="145">
        <f t="shared" ref="F33:H33" si="1">SUM(F22:F32)</f>
        <v>6066.9</v>
      </c>
      <c r="G33" s="145">
        <f t="shared" si="1"/>
        <v>0</v>
      </c>
      <c r="H33" s="145">
        <f t="shared" si="1"/>
        <v>0</v>
      </c>
    </row>
    <row r="35" spans="1:8" x14ac:dyDescent="0.2">
      <c r="A35" s="119">
        <v>22.4</v>
      </c>
      <c r="B35" s="204" t="s">
        <v>471</v>
      </c>
      <c r="C35" s="113"/>
      <c r="D35" s="113"/>
      <c r="E35" s="156"/>
      <c r="F35" s="156"/>
      <c r="G35" s="269"/>
      <c r="H35" s="156"/>
    </row>
    <row r="36" spans="1:8" x14ac:dyDescent="0.2">
      <c r="D36" s="127"/>
      <c r="E36" s="99"/>
    </row>
    <row r="37" spans="1:8" x14ac:dyDescent="0.2">
      <c r="D37" s="127" t="s">
        <v>379</v>
      </c>
      <c r="E37" s="206" t="s">
        <v>352</v>
      </c>
      <c r="F37" s="127" t="s">
        <v>179</v>
      </c>
    </row>
    <row r="38" spans="1:8" x14ac:dyDescent="0.2">
      <c r="B38" s="165" t="s">
        <v>389</v>
      </c>
      <c r="D38" s="127"/>
      <c r="E38" s="99"/>
      <c r="F38" s="127"/>
    </row>
    <row r="39" spans="1:8" x14ac:dyDescent="0.2">
      <c r="B39" s="166" t="s">
        <v>385</v>
      </c>
      <c r="D39" s="127">
        <v>1</v>
      </c>
      <c r="E39" s="99">
        <v>4585.5</v>
      </c>
      <c r="F39" s="89">
        <f t="shared" ref="F39:F45" si="2">D39*E39</f>
        <v>4585.5</v>
      </c>
    </row>
    <row r="40" spans="1:8" x14ac:dyDescent="0.2">
      <c r="B40" s="166" t="s">
        <v>387</v>
      </c>
      <c r="D40" s="127">
        <v>1</v>
      </c>
      <c r="E40" s="99">
        <v>280.73</v>
      </c>
      <c r="F40" s="89">
        <f>D40*E40</f>
        <v>280.73</v>
      </c>
    </row>
    <row r="41" spans="1:8" x14ac:dyDescent="0.2">
      <c r="B41" s="166" t="s">
        <v>388</v>
      </c>
      <c r="D41" s="127">
        <v>1</v>
      </c>
      <c r="E41" s="99">
        <v>42.59</v>
      </c>
      <c r="F41" s="89">
        <f>D41*E41</f>
        <v>42.59</v>
      </c>
    </row>
    <row r="42" spans="1:8" x14ac:dyDescent="0.2">
      <c r="B42" s="166" t="s">
        <v>381</v>
      </c>
      <c r="D42" s="127">
        <v>1</v>
      </c>
      <c r="E42" s="99">
        <v>913.5</v>
      </c>
      <c r="F42" s="89">
        <f t="shared" si="2"/>
        <v>913.5</v>
      </c>
    </row>
    <row r="43" spans="1:8" x14ac:dyDescent="0.2">
      <c r="B43" s="166" t="s">
        <v>619</v>
      </c>
      <c r="D43" s="127">
        <v>1</v>
      </c>
      <c r="E43" s="99">
        <v>548.1</v>
      </c>
      <c r="F43" s="89">
        <f t="shared" ref="F43" si="3">D43*E43</f>
        <v>548.1</v>
      </c>
    </row>
    <row r="44" spans="1:8" x14ac:dyDescent="0.2">
      <c r="B44" s="166" t="s">
        <v>390</v>
      </c>
      <c r="D44" s="127">
        <v>1</v>
      </c>
      <c r="E44" s="99">
        <v>205.54</v>
      </c>
      <c r="F44" s="89">
        <f t="shared" si="2"/>
        <v>205.54</v>
      </c>
    </row>
    <row r="45" spans="1:8" x14ac:dyDescent="0.2">
      <c r="B45" s="166" t="s">
        <v>386</v>
      </c>
      <c r="D45" s="127">
        <v>1</v>
      </c>
      <c r="E45" s="99">
        <v>155.30000000000001</v>
      </c>
      <c r="F45" s="89">
        <f t="shared" si="2"/>
        <v>155.30000000000001</v>
      </c>
    </row>
    <row r="46" spans="1:8" x14ac:dyDescent="0.2">
      <c r="B46" s="166" t="s">
        <v>618</v>
      </c>
      <c r="D46" s="127">
        <v>0</v>
      </c>
      <c r="E46" s="99">
        <v>700</v>
      </c>
      <c r="F46" s="89">
        <f t="shared" ref="F46" si="4">D46*E46</f>
        <v>0</v>
      </c>
    </row>
    <row r="47" spans="1:8" x14ac:dyDescent="0.2">
      <c r="B47" s="165"/>
      <c r="D47" s="127"/>
      <c r="E47" s="140"/>
    </row>
    <row r="48" spans="1:8" x14ac:dyDescent="0.2">
      <c r="B48" s="165" t="s">
        <v>9</v>
      </c>
      <c r="D48" s="127"/>
      <c r="E48" s="140"/>
    </row>
    <row r="49" spans="2:7" x14ac:dyDescent="0.2">
      <c r="B49" s="166" t="s">
        <v>385</v>
      </c>
      <c r="D49" s="127">
        <v>1</v>
      </c>
      <c r="E49" s="99">
        <v>139.97999999999999</v>
      </c>
      <c r="F49" s="89">
        <f t="shared" ref="F49:F52" si="5">D49*E49</f>
        <v>139.97999999999999</v>
      </c>
    </row>
    <row r="50" spans="2:7" x14ac:dyDescent="0.2">
      <c r="B50" s="166" t="s">
        <v>381</v>
      </c>
      <c r="D50" s="127">
        <v>1</v>
      </c>
      <c r="E50" s="99">
        <v>157.5</v>
      </c>
      <c r="F50" s="89">
        <f t="shared" si="5"/>
        <v>157.5</v>
      </c>
    </row>
    <row r="51" spans="2:7" x14ac:dyDescent="0.2">
      <c r="B51" s="166" t="s">
        <v>388</v>
      </c>
      <c r="D51" s="127">
        <v>0</v>
      </c>
      <c r="E51" s="99">
        <v>70</v>
      </c>
      <c r="F51" s="89">
        <f t="shared" si="5"/>
        <v>0</v>
      </c>
      <c r="G51" s="73" t="s">
        <v>771</v>
      </c>
    </row>
    <row r="52" spans="2:7" x14ac:dyDescent="0.2">
      <c r="B52" s="166" t="s">
        <v>968</v>
      </c>
      <c r="D52" s="127">
        <v>1</v>
      </c>
      <c r="E52" s="99">
        <v>422.95</v>
      </c>
      <c r="F52" s="89">
        <f t="shared" si="5"/>
        <v>422.95</v>
      </c>
    </row>
    <row r="53" spans="2:7" x14ac:dyDescent="0.2">
      <c r="B53" s="166"/>
      <c r="D53" s="127"/>
      <c r="E53" s="99"/>
      <c r="F53" s="89"/>
    </row>
    <row r="54" spans="2:7" x14ac:dyDescent="0.2">
      <c r="B54" s="165" t="s">
        <v>348</v>
      </c>
      <c r="D54" s="127"/>
      <c r="E54" s="99"/>
    </row>
    <row r="55" spans="2:7" x14ac:dyDescent="0.2">
      <c r="B55" s="166" t="s">
        <v>385</v>
      </c>
      <c r="D55" s="127">
        <v>1</v>
      </c>
      <c r="E55" s="99">
        <v>531.19000000000005</v>
      </c>
      <c r="F55" s="89">
        <f t="shared" ref="F55:F58" si="6">D55*E55</f>
        <v>531.19000000000005</v>
      </c>
    </row>
    <row r="56" spans="2:7" x14ac:dyDescent="0.2">
      <c r="B56" s="166" t="s">
        <v>381</v>
      </c>
      <c r="D56" s="127">
        <v>1</v>
      </c>
      <c r="E56" s="99">
        <v>635.6</v>
      </c>
      <c r="F56" s="89">
        <f t="shared" si="6"/>
        <v>635.6</v>
      </c>
    </row>
    <row r="57" spans="2:7" x14ac:dyDescent="0.2">
      <c r="B57" s="166" t="s">
        <v>757</v>
      </c>
      <c r="D57" s="127">
        <v>1</v>
      </c>
      <c r="E57" s="99">
        <v>144.9</v>
      </c>
      <c r="F57" s="89">
        <f t="shared" ref="F57" si="7">D57*E57</f>
        <v>144.9</v>
      </c>
    </row>
    <row r="58" spans="2:7" x14ac:dyDescent="0.2">
      <c r="B58" s="166" t="s">
        <v>388</v>
      </c>
      <c r="D58" s="127">
        <v>1</v>
      </c>
      <c r="E58" s="99">
        <v>162.4</v>
      </c>
      <c r="F58" s="89">
        <f t="shared" si="6"/>
        <v>162.4</v>
      </c>
    </row>
    <row r="59" spans="2:7" x14ac:dyDescent="0.2">
      <c r="F59" s="100"/>
    </row>
    <row r="60" spans="2:7" x14ac:dyDescent="0.2">
      <c r="B60" s="165" t="s">
        <v>360</v>
      </c>
      <c r="D60" s="127"/>
      <c r="E60" s="99"/>
    </row>
    <row r="61" spans="2:7" x14ac:dyDescent="0.2">
      <c r="B61" s="166" t="s">
        <v>381</v>
      </c>
      <c r="D61" s="127">
        <v>1</v>
      </c>
      <c r="E61" s="99">
        <v>507.5</v>
      </c>
      <c r="F61" s="89">
        <f t="shared" ref="F61:F66" si="8">D61*E61</f>
        <v>507.5</v>
      </c>
    </row>
    <row r="62" spans="2:7" x14ac:dyDescent="0.2">
      <c r="B62" s="166" t="s">
        <v>757</v>
      </c>
      <c r="D62" s="127">
        <v>1</v>
      </c>
      <c r="E62" s="99">
        <v>203</v>
      </c>
      <c r="F62" s="89">
        <f t="shared" si="8"/>
        <v>203</v>
      </c>
    </row>
    <row r="63" spans="2:7" x14ac:dyDescent="0.2">
      <c r="B63" s="166" t="s">
        <v>758</v>
      </c>
      <c r="D63" s="127">
        <v>1</v>
      </c>
      <c r="E63" s="99">
        <v>144.19999999999999</v>
      </c>
      <c r="F63" s="89">
        <f t="shared" ref="F63" si="9">D63*E63</f>
        <v>144.19999999999999</v>
      </c>
    </row>
    <row r="64" spans="2:7" x14ac:dyDescent="0.2">
      <c r="B64" s="166" t="s">
        <v>385</v>
      </c>
      <c r="D64" s="127">
        <v>1</v>
      </c>
      <c r="E64" s="99">
        <v>135.44999999999999</v>
      </c>
      <c r="F64" s="89">
        <f>D64*E64</f>
        <v>135.44999999999999</v>
      </c>
    </row>
    <row r="65" spans="2:6" x14ac:dyDescent="0.2">
      <c r="B65" s="166" t="s">
        <v>382</v>
      </c>
      <c r="D65" s="127">
        <v>1</v>
      </c>
      <c r="E65" s="99">
        <v>683.11</v>
      </c>
      <c r="F65" s="89">
        <f t="shared" si="8"/>
        <v>683.11</v>
      </c>
    </row>
    <row r="66" spans="2:6" x14ac:dyDescent="0.2">
      <c r="B66" s="166" t="s">
        <v>383</v>
      </c>
      <c r="D66" s="127">
        <v>1</v>
      </c>
      <c r="E66" s="99">
        <v>61.56</v>
      </c>
      <c r="F66" s="89">
        <f t="shared" si="8"/>
        <v>61.56</v>
      </c>
    </row>
    <row r="67" spans="2:6" x14ac:dyDescent="0.2">
      <c r="D67" s="127"/>
      <c r="E67" s="99"/>
      <c r="F67" s="89"/>
    </row>
    <row r="68" spans="2:6" x14ac:dyDescent="0.2">
      <c r="B68" s="165" t="s">
        <v>617</v>
      </c>
      <c r="D68" s="127"/>
      <c r="E68" s="99"/>
    </row>
    <row r="69" spans="2:6" x14ac:dyDescent="0.2">
      <c r="B69" s="166" t="s">
        <v>391</v>
      </c>
      <c r="D69" s="127">
        <v>2</v>
      </c>
      <c r="E69" s="99">
        <v>689.5</v>
      </c>
      <c r="F69" s="89">
        <f t="shared" ref="F69:F90" si="10">D69*E69</f>
        <v>1379</v>
      </c>
    </row>
    <row r="70" spans="2:6" x14ac:dyDescent="0.2">
      <c r="B70" s="166" t="s">
        <v>757</v>
      </c>
      <c r="D70" s="127">
        <v>2</v>
      </c>
      <c r="E70" s="99">
        <v>255.5</v>
      </c>
      <c r="F70" s="89">
        <f t="shared" ref="F70:F71" si="11">D70*E70</f>
        <v>511</v>
      </c>
    </row>
    <row r="71" spans="2:6" x14ac:dyDescent="0.2">
      <c r="B71" s="166" t="s">
        <v>758</v>
      </c>
      <c r="D71" s="127">
        <v>2</v>
      </c>
      <c r="E71" s="99">
        <v>144.19999999999999</v>
      </c>
      <c r="F71" s="89">
        <f t="shared" si="11"/>
        <v>288.39999999999998</v>
      </c>
    </row>
    <row r="72" spans="2:6" x14ac:dyDescent="0.2">
      <c r="B72" s="166" t="s">
        <v>385</v>
      </c>
      <c r="D72" s="127">
        <v>2</v>
      </c>
      <c r="E72" s="99">
        <v>103.95</v>
      </c>
      <c r="F72" s="89">
        <f>D72*E72</f>
        <v>207.9</v>
      </c>
    </row>
    <row r="73" spans="2:6" x14ac:dyDescent="0.2">
      <c r="B73" s="166" t="s">
        <v>931</v>
      </c>
      <c r="D73" s="127">
        <v>1</v>
      </c>
      <c r="E73" s="99">
        <v>5869.5</v>
      </c>
      <c r="F73" s="89">
        <f>D73*E73</f>
        <v>5869.5</v>
      </c>
    </row>
    <row r="74" spans="2:6" x14ac:dyDescent="0.2">
      <c r="B74" s="166" t="s">
        <v>759</v>
      </c>
      <c r="D74" s="127">
        <v>1</v>
      </c>
      <c r="E74" s="99">
        <v>1015.7</v>
      </c>
      <c r="F74" s="89">
        <f t="shared" ref="F74" si="12">D74*E74</f>
        <v>1015.7</v>
      </c>
    </row>
    <row r="75" spans="2:6" x14ac:dyDescent="0.2">
      <c r="B75" s="166" t="s">
        <v>760</v>
      </c>
      <c r="D75" s="127">
        <v>1</v>
      </c>
      <c r="E75" s="99">
        <v>1208.2</v>
      </c>
      <c r="F75" s="89">
        <f t="shared" ref="F75" si="13">D75*E75</f>
        <v>1208.2</v>
      </c>
    </row>
    <row r="76" spans="2:6" x14ac:dyDescent="0.2">
      <c r="B76" s="166" t="s">
        <v>761</v>
      </c>
      <c r="D76" s="127">
        <v>1</v>
      </c>
      <c r="E76" s="99">
        <v>1687.7</v>
      </c>
      <c r="F76" s="89">
        <f t="shared" ref="F76" si="14">D76*E76</f>
        <v>1687.7</v>
      </c>
    </row>
    <row r="77" spans="2:6" x14ac:dyDescent="0.2">
      <c r="B77" s="166" t="s">
        <v>762</v>
      </c>
      <c r="D77" s="127">
        <v>1</v>
      </c>
      <c r="E77" s="99">
        <v>631.4</v>
      </c>
      <c r="F77" s="89">
        <f t="shared" ref="F77" si="15">D77*E77</f>
        <v>631.4</v>
      </c>
    </row>
    <row r="78" spans="2:6" x14ac:dyDescent="0.2">
      <c r="B78" s="166" t="s">
        <v>384</v>
      </c>
      <c r="D78" s="127">
        <v>1</v>
      </c>
      <c r="E78" s="99">
        <v>634.20000000000005</v>
      </c>
      <c r="F78" s="89">
        <f t="shared" ref="F78" si="16">D78*E78</f>
        <v>634.20000000000005</v>
      </c>
    </row>
    <row r="79" spans="2:6" x14ac:dyDescent="0.2">
      <c r="B79" s="166" t="s">
        <v>384</v>
      </c>
      <c r="D79" s="127">
        <v>1</v>
      </c>
      <c r="E79" s="99">
        <v>242.9</v>
      </c>
      <c r="F79" s="89">
        <f t="shared" ref="F79" si="17">D79*E79</f>
        <v>242.9</v>
      </c>
    </row>
    <row r="80" spans="2:6" x14ac:dyDescent="0.2">
      <c r="B80" s="166" t="s">
        <v>763</v>
      </c>
      <c r="D80" s="127">
        <v>1</v>
      </c>
      <c r="E80" s="99">
        <v>349.3</v>
      </c>
      <c r="F80" s="89">
        <f t="shared" ref="F80" si="18">D80*E80</f>
        <v>349.3</v>
      </c>
    </row>
    <row r="81" spans="2:6" x14ac:dyDescent="0.2">
      <c r="B81" s="166" t="s">
        <v>384</v>
      </c>
      <c r="D81" s="127">
        <v>1</v>
      </c>
      <c r="E81" s="99">
        <v>701.4</v>
      </c>
      <c r="F81" s="89">
        <f t="shared" ref="F81" si="19">D81*E81</f>
        <v>701.4</v>
      </c>
    </row>
    <row r="82" spans="2:6" x14ac:dyDescent="0.2">
      <c r="B82" s="166" t="s">
        <v>763</v>
      </c>
      <c r="D82" s="127">
        <v>1</v>
      </c>
      <c r="E82" s="99">
        <v>464.1</v>
      </c>
      <c r="F82" s="89">
        <f t="shared" ref="F82" si="20">D82*E82</f>
        <v>464.1</v>
      </c>
    </row>
    <row r="83" spans="2:6" x14ac:dyDescent="0.2">
      <c r="B83" s="166" t="s">
        <v>765</v>
      </c>
      <c r="D83" s="127">
        <v>1</v>
      </c>
      <c r="E83" s="99">
        <v>284.2</v>
      </c>
      <c r="F83" s="89">
        <f t="shared" ref="F83:F86" si="21">D83*E83</f>
        <v>284.2</v>
      </c>
    </row>
    <row r="84" spans="2:6" x14ac:dyDescent="0.2">
      <c r="B84" s="166" t="s">
        <v>764</v>
      </c>
      <c r="D84" s="127">
        <v>1</v>
      </c>
      <c r="E84" s="99">
        <v>128.1</v>
      </c>
      <c r="F84" s="89">
        <f t="shared" si="21"/>
        <v>128.1</v>
      </c>
    </row>
    <row r="85" spans="2:6" x14ac:dyDescent="0.2">
      <c r="B85" s="166" t="s">
        <v>932</v>
      </c>
      <c r="D85" s="127">
        <v>1</v>
      </c>
      <c r="E85" s="99">
        <v>1166.2</v>
      </c>
      <c r="F85" s="89">
        <f t="shared" si="21"/>
        <v>1166.2</v>
      </c>
    </row>
    <row r="86" spans="2:6" x14ac:dyDescent="0.2">
      <c r="B86" s="166" t="s">
        <v>764</v>
      </c>
      <c r="D86" s="127">
        <v>1</v>
      </c>
      <c r="E86" s="99">
        <v>175.7</v>
      </c>
      <c r="F86" s="89">
        <f t="shared" si="21"/>
        <v>175.7</v>
      </c>
    </row>
    <row r="87" spans="2:6" x14ac:dyDescent="0.2">
      <c r="B87" s="166" t="s">
        <v>766</v>
      </c>
      <c r="D87" s="127">
        <v>1</v>
      </c>
      <c r="E87" s="99">
        <v>863.8</v>
      </c>
      <c r="F87" s="89">
        <f t="shared" si="10"/>
        <v>863.8</v>
      </c>
    </row>
    <row r="88" spans="2:6" x14ac:dyDescent="0.2">
      <c r="B88" s="166" t="s">
        <v>767</v>
      </c>
      <c r="D88" s="127">
        <v>1</v>
      </c>
      <c r="E88" s="99">
        <v>107.89</v>
      </c>
      <c r="F88" s="89">
        <f t="shared" si="10"/>
        <v>107.89</v>
      </c>
    </row>
    <row r="89" spans="2:6" x14ac:dyDescent="0.2">
      <c r="B89" s="166" t="s">
        <v>382</v>
      </c>
      <c r="D89" s="127">
        <v>1</v>
      </c>
      <c r="E89" s="99">
        <v>683.11</v>
      </c>
      <c r="F89" s="89">
        <f t="shared" si="10"/>
        <v>683.11</v>
      </c>
    </row>
    <row r="90" spans="2:6" x14ac:dyDescent="0.2">
      <c r="B90" s="166" t="s">
        <v>383</v>
      </c>
      <c r="D90" s="127">
        <v>1</v>
      </c>
      <c r="E90" s="99">
        <v>61.56</v>
      </c>
      <c r="F90" s="89">
        <f t="shared" si="10"/>
        <v>61.56</v>
      </c>
    </row>
    <row r="91" spans="2:6" x14ac:dyDescent="0.2">
      <c r="D91" s="127"/>
      <c r="E91" s="99"/>
      <c r="F91" s="89"/>
    </row>
    <row r="92" spans="2:6" x14ac:dyDescent="0.2">
      <c r="B92" s="165" t="s">
        <v>752</v>
      </c>
      <c r="D92" s="127"/>
      <c r="E92" s="140"/>
    </row>
    <row r="93" spans="2:6" x14ac:dyDescent="0.2">
      <c r="B93" s="166" t="s">
        <v>381</v>
      </c>
      <c r="D93" s="127">
        <v>3</v>
      </c>
      <c r="E93" s="99">
        <v>986.3</v>
      </c>
      <c r="F93" s="89">
        <f>D93*E93</f>
        <v>2958.8999999999996</v>
      </c>
    </row>
    <row r="94" spans="2:6" x14ac:dyDescent="0.2">
      <c r="B94" s="166" t="s">
        <v>758</v>
      </c>
      <c r="D94" s="127">
        <v>3</v>
      </c>
      <c r="E94" s="99">
        <v>144.19999999999999</v>
      </c>
      <c r="F94" s="89">
        <f t="shared" ref="F94" si="22">D94*E94</f>
        <v>432.59999999999997</v>
      </c>
    </row>
    <row r="95" spans="2:6" x14ac:dyDescent="0.2">
      <c r="B95" s="166" t="s">
        <v>380</v>
      </c>
      <c r="D95" s="127">
        <v>3</v>
      </c>
      <c r="E95" s="99">
        <v>103.95</v>
      </c>
      <c r="F95" s="89">
        <f t="shared" ref="F95:F103" si="23">D95*E95</f>
        <v>311.85000000000002</v>
      </c>
    </row>
    <row r="96" spans="2:6" x14ac:dyDescent="0.2">
      <c r="B96" s="166" t="s">
        <v>768</v>
      </c>
      <c r="D96" s="127">
        <v>1</v>
      </c>
      <c r="E96" s="99">
        <v>290.5</v>
      </c>
      <c r="F96" s="89">
        <f t="shared" si="23"/>
        <v>290.5</v>
      </c>
    </row>
    <row r="97" spans="2:6" x14ac:dyDescent="0.2">
      <c r="B97" s="166" t="s">
        <v>769</v>
      </c>
      <c r="D97" s="127">
        <v>1</v>
      </c>
      <c r="E97" s="99">
        <v>193.2</v>
      </c>
      <c r="F97" s="89">
        <f t="shared" si="23"/>
        <v>193.2</v>
      </c>
    </row>
    <row r="98" spans="2:6" x14ac:dyDescent="0.2">
      <c r="B98" s="166" t="s">
        <v>770</v>
      </c>
      <c r="D98" s="127">
        <v>1</v>
      </c>
      <c r="E98" s="99">
        <v>83.3</v>
      </c>
      <c r="F98" s="89">
        <f t="shared" ref="F98:F99" si="24">D98*E98</f>
        <v>83.3</v>
      </c>
    </row>
    <row r="99" spans="2:6" x14ac:dyDescent="0.2">
      <c r="B99" s="166" t="s">
        <v>765</v>
      </c>
      <c r="D99" s="127">
        <v>1</v>
      </c>
      <c r="E99" s="99">
        <v>284.2</v>
      </c>
      <c r="F99" s="89">
        <f t="shared" si="24"/>
        <v>284.2</v>
      </c>
    </row>
    <row r="100" spans="2:6" x14ac:dyDescent="0.2">
      <c r="B100" s="166" t="s">
        <v>764</v>
      </c>
      <c r="D100" s="127">
        <v>1</v>
      </c>
      <c r="E100" s="99">
        <v>128.1</v>
      </c>
      <c r="F100" s="89">
        <f t="shared" si="23"/>
        <v>128.1</v>
      </c>
    </row>
    <row r="101" spans="2:6" x14ac:dyDescent="0.2">
      <c r="B101" s="166" t="s">
        <v>767</v>
      </c>
      <c r="D101" s="127">
        <v>1</v>
      </c>
      <c r="E101" s="99">
        <v>107.89</v>
      </c>
      <c r="F101" s="89">
        <f t="shared" si="23"/>
        <v>107.89</v>
      </c>
    </row>
    <row r="102" spans="2:6" x14ac:dyDescent="0.2">
      <c r="B102" s="166" t="s">
        <v>382</v>
      </c>
      <c r="D102" s="127">
        <v>1</v>
      </c>
      <c r="E102" s="99">
        <v>683.11</v>
      </c>
      <c r="F102" s="89">
        <f t="shared" si="23"/>
        <v>683.11</v>
      </c>
    </row>
    <row r="103" spans="2:6" x14ac:dyDescent="0.2">
      <c r="B103" s="166" t="s">
        <v>383</v>
      </c>
      <c r="D103" s="127">
        <v>1</v>
      </c>
      <c r="E103" s="99">
        <v>61.56</v>
      </c>
      <c r="F103" s="89">
        <f t="shared" si="23"/>
        <v>61.56</v>
      </c>
    </row>
    <row r="104" spans="2:6" x14ac:dyDescent="0.2">
      <c r="D104" s="127"/>
      <c r="E104" s="99"/>
      <c r="F104" s="89"/>
    </row>
    <row r="105" spans="2:6" x14ac:dyDescent="0.2">
      <c r="B105" s="165" t="s">
        <v>753</v>
      </c>
      <c r="D105" s="127"/>
      <c r="E105" s="140"/>
    </row>
    <row r="106" spans="2:6" x14ac:dyDescent="0.2">
      <c r="B106" s="166" t="s">
        <v>381</v>
      </c>
      <c r="D106" s="127">
        <v>1</v>
      </c>
      <c r="E106" s="99">
        <v>986.3</v>
      </c>
      <c r="F106" s="89">
        <f>D106*E106</f>
        <v>986.3</v>
      </c>
    </row>
    <row r="107" spans="2:6" x14ac:dyDescent="0.2">
      <c r="B107" s="166" t="s">
        <v>758</v>
      </c>
      <c r="D107" s="127">
        <v>1</v>
      </c>
      <c r="E107" s="99">
        <v>144.19999999999999</v>
      </c>
      <c r="F107" s="89">
        <f t="shared" ref="F107:F116" si="25">D107*E107</f>
        <v>144.19999999999999</v>
      </c>
    </row>
    <row r="108" spans="2:6" x14ac:dyDescent="0.2">
      <c r="B108" s="166" t="s">
        <v>380</v>
      </c>
      <c r="D108" s="127">
        <v>1</v>
      </c>
      <c r="E108" s="99">
        <v>103.95</v>
      </c>
      <c r="F108" s="89">
        <f t="shared" si="25"/>
        <v>103.95</v>
      </c>
    </row>
    <row r="109" spans="2:6" x14ac:dyDescent="0.2">
      <c r="B109" s="166" t="s">
        <v>768</v>
      </c>
      <c r="D109" s="127">
        <v>1</v>
      </c>
      <c r="E109" s="99">
        <v>290.5</v>
      </c>
      <c r="F109" s="89">
        <f t="shared" si="25"/>
        <v>290.5</v>
      </c>
    </row>
    <row r="110" spans="2:6" x14ac:dyDescent="0.2">
      <c r="B110" s="166" t="s">
        <v>769</v>
      </c>
      <c r="D110" s="127">
        <v>1</v>
      </c>
      <c r="E110" s="99">
        <v>193.2</v>
      </c>
      <c r="F110" s="89">
        <f t="shared" si="25"/>
        <v>193.2</v>
      </c>
    </row>
    <row r="111" spans="2:6" x14ac:dyDescent="0.2">
      <c r="B111" s="166" t="s">
        <v>770</v>
      </c>
      <c r="D111" s="127">
        <v>1</v>
      </c>
      <c r="E111" s="99">
        <v>83.3</v>
      </c>
      <c r="F111" s="89">
        <f t="shared" si="25"/>
        <v>83.3</v>
      </c>
    </row>
    <row r="112" spans="2:6" x14ac:dyDescent="0.2">
      <c r="B112" s="166" t="s">
        <v>765</v>
      </c>
      <c r="D112" s="127">
        <v>1</v>
      </c>
      <c r="E112" s="99">
        <v>284.2</v>
      </c>
      <c r="F112" s="89">
        <f t="shared" si="25"/>
        <v>284.2</v>
      </c>
    </row>
    <row r="113" spans="2:7" x14ac:dyDescent="0.2">
      <c r="B113" s="166" t="s">
        <v>764</v>
      </c>
      <c r="D113" s="127">
        <v>1</v>
      </c>
      <c r="E113" s="99">
        <v>128.1</v>
      </c>
      <c r="F113" s="89">
        <f t="shared" si="25"/>
        <v>128.1</v>
      </c>
    </row>
    <row r="114" spans="2:7" x14ac:dyDescent="0.2">
      <c r="B114" s="166" t="s">
        <v>767</v>
      </c>
      <c r="D114" s="127">
        <v>1</v>
      </c>
      <c r="E114" s="99">
        <v>107.89</v>
      </c>
      <c r="F114" s="89">
        <f t="shared" si="25"/>
        <v>107.89</v>
      </c>
    </row>
    <row r="115" spans="2:7" x14ac:dyDescent="0.2">
      <c r="B115" s="166" t="s">
        <v>382</v>
      </c>
      <c r="D115" s="127">
        <v>1</v>
      </c>
      <c r="E115" s="99">
        <v>683.11</v>
      </c>
      <c r="F115" s="89">
        <f t="shared" si="25"/>
        <v>683.11</v>
      </c>
    </row>
    <row r="116" spans="2:7" x14ac:dyDescent="0.2">
      <c r="B116" s="166" t="s">
        <v>383</v>
      </c>
      <c r="D116" s="127">
        <v>1</v>
      </c>
      <c r="E116" s="99">
        <v>61.56</v>
      </c>
      <c r="F116" s="89">
        <f t="shared" si="25"/>
        <v>61.56</v>
      </c>
    </row>
    <row r="117" spans="2:7" x14ac:dyDescent="0.2">
      <c r="B117" s="166"/>
      <c r="D117" s="127"/>
      <c r="E117" s="99"/>
      <c r="F117" s="89"/>
    </row>
    <row r="118" spans="2:7" x14ac:dyDescent="0.2">
      <c r="D118" s="127"/>
      <c r="E118" s="207" t="s">
        <v>179</v>
      </c>
      <c r="F118" s="89">
        <f>SUM(F39:F116)</f>
        <v>37923.37999999999</v>
      </c>
      <c r="G118" s="100"/>
    </row>
    <row r="119" spans="2:7" x14ac:dyDescent="0.2">
      <c r="D119" s="127"/>
      <c r="E119" s="207" t="s">
        <v>518</v>
      </c>
      <c r="F119" s="89">
        <v>375</v>
      </c>
      <c r="G119" s="100"/>
    </row>
    <row r="120" spans="2:7" x14ac:dyDescent="0.2">
      <c r="D120" s="127"/>
      <c r="E120" s="273" t="s">
        <v>251</v>
      </c>
      <c r="F120" s="155">
        <f>(F118+F119)*0.07</f>
        <v>2680.8865999999994</v>
      </c>
    </row>
    <row r="121" spans="2:7" x14ac:dyDescent="0.2">
      <c r="D121" s="127"/>
      <c r="E121" s="274" t="s">
        <v>23</v>
      </c>
      <c r="F121" s="100">
        <f>SUM(F118:F120)</f>
        <v>40979.266599999988</v>
      </c>
      <c r="G121" s="73" t="s">
        <v>756</v>
      </c>
    </row>
    <row r="122" spans="2:7" x14ac:dyDescent="0.2">
      <c r="B122" s="165" t="s">
        <v>933</v>
      </c>
      <c r="D122" s="127"/>
      <c r="E122" s="274"/>
      <c r="F122" s="100"/>
    </row>
    <row r="123" spans="2:7" x14ac:dyDescent="0.2">
      <c r="B123" s="166" t="s">
        <v>755</v>
      </c>
      <c r="D123" s="127">
        <v>1</v>
      </c>
      <c r="E123" s="99">
        <v>3510.5</v>
      </c>
      <c r="F123" s="89">
        <f>D123*E123</f>
        <v>3510.5</v>
      </c>
    </row>
    <row r="124" spans="2:7" x14ac:dyDescent="0.2">
      <c r="B124" s="166"/>
      <c r="D124" s="127"/>
      <c r="E124" s="207" t="s">
        <v>518</v>
      </c>
      <c r="F124" s="89">
        <v>50</v>
      </c>
    </row>
    <row r="125" spans="2:7" x14ac:dyDescent="0.2">
      <c r="B125" s="166"/>
      <c r="D125" s="127"/>
      <c r="E125" s="273" t="s">
        <v>251</v>
      </c>
      <c r="F125" s="155">
        <f>(F123+F124)*0.07</f>
        <v>249.23500000000001</v>
      </c>
    </row>
    <row r="126" spans="2:7" x14ac:dyDescent="0.2">
      <c r="B126" s="166"/>
      <c r="D126" s="127"/>
      <c r="E126" s="274" t="s">
        <v>23</v>
      </c>
      <c r="F126" s="100">
        <f>SUM(F123:F125)</f>
        <v>3809.7350000000001</v>
      </c>
    </row>
    <row r="127" spans="2:7" x14ac:dyDescent="0.2">
      <c r="B127" s="165"/>
      <c r="D127" s="127"/>
      <c r="E127" s="140"/>
    </row>
    <row r="128" spans="2:7" x14ac:dyDescent="0.2">
      <c r="B128" s="165" t="s">
        <v>350</v>
      </c>
      <c r="D128" s="127"/>
      <c r="E128" s="140"/>
    </row>
    <row r="129" spans="2:6" x14ac:dyDescent="0.2">
      <c r="B129" s="166" t="s">
        <v>385</v>
      </c>
      <c r="D129" s="127">
        <v>1</v>
      </c>
      <c r="E129" s="99">
        <v>358.15</v>
      </c>
      <c r="F129" s="89">
        <f t="shared" ref="F129:F134" si="26">D129*E129</f>
        <v>358.15</v>
      </c>
    </row>
    <row r="130" spans="2:6" x14ac:dyDescent="0.2">
      <c r="B130" s="166" t="s">
        <v>381</v>
      </c>
      <c r="D130" s="127">
        <v>1</v>
      </c>
      <c r="E130" s="99">
        <v>449.4</v>
      </c>
      <c r="F130" s="89">
        <f t="shared" si="26"/>
        <v>449.4</v>
      </c>
    </row>
    <row r="131" spans="2:6" x14ac:dyDescent="0.2">
      <c r="B131" s="166" t="s">
        <v>387</v>
      </c>
      <c r="D131" s="127">
        <v>1</v>
      </c>
      <c r="E131" s="99">
        <v>280.73</v>
      </c>
      <c r="F131" s="89">
        <f>D131*E131</f>
        <v>280.73</v>
      </c>
    </row>
    <row r="132" spans="2:6" x14ac:dyDescent="0.2">
      <c r="B132" s="166" t="s">
        <v>619</v>
      </c>
      <c r="D132" s="127">
        <v>0</v>
      </c>
      <c r="E132" s="99">
        <v>400</v>
      </c>
      <c r="F132" s="89">
        <f t="shared" si="26"/>
        <v>0</v>
      </c>
    </row>
    <row r="133" spans="2:6" x14ac:dyDescent="0.2">
      <c r="B133" s="166" t="s">
        <v>386</v>
      </c>
      <c r="D133" s="127">
        <v>1</v>
      </c>
      <c r="E133" s="99">
        <v>157.94</v>
      </c>
      <c r="F133" s="89">
        <f t="shared" si="26"/>
        <v>157.94</v>
      </c>
    </row>
    <row r="134" spans="2:6" x14ac:dyDescent="0.2">
      <c r="B134" s="166" t="s">
        <v>388</v>
      </c>
      <c r="D134" s="127">
        <v>1</v>
      </c>
      <c r="E134" s="99">
        <v>42.59</v>
      </c>
      <c r="F134" s="89">
        <f t="shared" si="26"/>
        <v>42.59</v>
      </c>
    </row>
    <row r="135" spans="2:6" x14ac:dyDescent="0.2">
      <c r="D135" s="127"/>
      <c r="E135" s="99"/>
      <c r="F135" s="89"/>
    </row>
    <row r="136" spans="2:6" x14ac:dyDescent="0.2">
      <c r="B136" s="165" t="s">
        <v>754</v>
      </c>
      <c r="D136" s="127"/>
      <c r="E136" s="99"/>
    </row>
    <row r="137" spans="2:6" x14ac:dyDescent="0.2">
      <c r="B137" s="166" t="s">
        <v>381</v>
      </c>
      <c r="D137" s="127">
        <v>1</v>
      </c>
      <c r="E137" s="99">
        <v>641.9</v>
      </c>
      <c r="F137" s="89">
        <f>D137*E137</f>
        <v>641.9</v>
      </c>
    </row>
    <row r="138" spans="2:6" x14ac:dyDescent="0.2">
      <c r="B138" s="166" t="s">
        <v>772</v>
      </c>
      <c r="D138" s="127">
        <v>1</v>
      </c>
      <c r="E138" s="99">
        <v>238</v>
      </c>
      <c r="F138" s="89">
        <f>D138*E138</f>
        <v>238</v>
      </c>
    </row>
    <row r="139" spans="2:6" x14ac:dyDescent="0.2">
      <c r="B139" s="166" t="s">
        <v>758</v>
      </c>
      <c r="D139" s="127">
        <v>1</v>
      </c>
      <c r="E139" s="99">
        <v>134.4</v>
      </c>
      <c r="F139" s="89">
        <f t="shared" ref="F139:F148" si="27">D139*E139</f>
        <v>134.4</v>
      </c>
    </row>
    <row r="140" spans="2:6" x14ac:dyDescent="0.2">
      <c r="B140" s="166" t="s">
        <v>380</v>
      </c>
      <c r="D140" s="127">
        <v>1</v>
      </c>
      <c r="E140" s="99">
        <v>103.95</v>
      </c>
      <c r="F140" s="89">
        <f t="shared" si="27"/>
        <v>103.95</v>
      </c>
    </row>
    <row r="141" spans="2:6" x14ac:dyDescent="0.2">
      <c r="B141" s="166" t="s">
        <v>769</v>
      </c>
      <c r="D141" s="127">
        <v>1</v>
      </c>
      <c r="E141" s="99">
        <v>270.2</v>
      </c>
      <c r="F141" s="89">
        <f t="shared" si="27"/>
        <v>270.2</v>
      </c>
    </row>
    <row r="142" spans="2:6" x14ac:dyDescent="0.2">
      <c r="B142" s="166" t="s">
        <v>773</v>
      </c>
      <c r="D142" s="127">
        <v>1</v>
      </c>
      <c r="E142" s="99">
        <v>179.9</v>
      </c>
      <c r="F142" s="89">
        <f t="shared" si="27"/>
        <v>179.9</v>
      </c>
    </row>
    <row r="143" spans="2:6" x14ac:dyDescent="0.2">
      <c r="B143" s="166" t="s">
        <v>770</v>
      </c>
      <c r="D143" s="127">
        <v>1</v>
      </c>
      <c r="E143" s="99">
        <v>83.3</v>
      </c>
      <c r="F143" s="89">
        <f t="shared" si="27"/>
        <v>83.3</v>
      </c>
    </row>
    <row r="144" spans="2:6" x14ac:dyDescent="0.2">
      <c r="B144" s="166" t="s">
        <v>765</v>
      </c>
      <c r="D144" s="127">
        <v>1</v>
      </c>
      <c r="E144" s="99">
        <v>245</v>
      </c>
      <c r="F144" s="89">
        <f t="shared" si="27"/>
        <v>245</v>
      </c>
    </row>
    <row r="145" spans="1:8" x14ac:dyDescent="0.2">
      <c r="B145" s="166" t="s">
        <v>764</v>
      </c>
      <c r="D145" s="127">
        <v>1</v>
      </c>
      <c r="E145" s="99">
        <v>110.6</v>
      </c>
      <c r="F145" s="89">
        <f t="shared" si="27"/>
        <v>110.6</v>
      </c>
    </row>
    <row r="146" spans="1:8" x14ac:dyDescent="0.2">
      <c r="B146" s="166" t="s">
        <v>767</v>
      </c>
      <c r="D146" s="127">
        <v>1</v>
      </c>
      <c r="E146" s="99">
        <v>100.46</v>
      </c>
      <c r="F146" s="89">
        <f t="shared" si="27"/>
        <v>100.46</v>
      </c>
    </row>
    <row r="147" spans="1:8" x14ac:dyDescent="0.2">
      <c r="B147" s="166" t="s">
        <v>382</v>
      </c>
      <c r="D147" s="127">
        <v>1</v>
      </c>
      <c r="E147" s="99">
        <v>683.11</v>
      </c>
      <c r="F147" s="89">
        <f t="shared" si="27"/>
        <v>683.11</v>
      </c>
    </row>
    <row r="148" spans="1:8" x14ac:dyDescent="0.2">
      <c r="B148" s="166" t="s">
        <v>383</v>
      </c>
      <c r="D148" s="127">
        <v>1</v>
      </c>
      <c r="E148" s="99">
        <v>55.95</v>
      </c>
      <c r="F148" s="89">
        <f t="shared" si="27"/>
        <v>55.95</v>
      </c>
    </row>
    <row r="149" spans="1:8" x14ac:dyDescent="0.2">
      <c r="B149" s="166"/>
      <c r="D149" s="127"/>
      <c r="E149" s="99"/>
      <c r="F149" s="89"/>
    </row>
    <row r="150" spans="1:8" x14ac:dyDescent="0.2">
      <c r="D150" s="127"/>
      <c r="E150" s="207" t="s">
        <v>179</v>
      </c>
      <c r="F150" s="89">
        <f>SUM(F129:F148)</f>
        <v>4135.58</v>
      </c>
      <c r="G150" s="100"/>
    </row>
    <row r="151" spans="1:8" x14ac:dyDescent="0.2">
      <c r="D151" s="127"/>
      <c r="E151" s="207" t="s">
        <v>518</v>
      </c>
      <c r="F151" s="89">
        <v>0</v>
      </c>
      <c r="G151" s="100"/>
    </row>
    <row r="152" spans="1:8" x14ac:dyDescent="0.2">
      <c r="D152" s="127"/>
      <c r="E152" s="273" t="s">
        <v>251</v>
      </c>
      <c r="F152" s="155">
        <f>(F150+F151)*0.07</f>
        <v>289.49060000000003</v>
      </c>
    </row>
    <row r="153" spans="1:8" x14ac:dyDescent="0.2">
      <c r="D153" s="127"/>
      <c r="E153" s="274" t="s">
        <v>23</v>
      </c>
      <c r="F153" s="100">
        <f>SUM(F150:F152)</f>
        <v>4425.0706</v>
      </c>
      <c r="G153" s="73" t="s">
        <v>750</v>
      </c>
    </row>
    <row r="154" spans="1:8" x14ac:dyDescent="0.2">
      <c r="D154" s="127"/>
    </row>
    <row r="155" spans="1:8" ht="18" x14ac:dyDescent="0.25">
      <c r="A155" s="237" t="s">
        <v>498</v>
      </c>
      <c r="B155" s="236" t="s">
        <v>130</v>
      </c>
      <c r="C155" s="134"/>
      <c r="D155" s="117"/>
      <c r="E155" s="117"/>
      <c r="F155" s="117"/>
      <c r="G155" s="117"/>
      <c r="H155" s="117"/>
    </row>
    <row r="157" spans="1:8" x14ac:dyDescent="0.2">
      <c r="A157" s="119">
        <v>23.05</v>
      </c>
      <c r="B157" s="204" t="s">
        <v>130</v>
      </c>
      <c r="C157" s="113"/>
      <c r="D157" s="135"/>
      <c r="E157" s="156"/>
      <c r="F157" s="156"/>
      <c r="G157" s="269"/>
      <c r="H157" s="156"/>
    </row>
    <row r="158" spans="1:8" x14ac:dyDescent="0.2">
      <c r="A158" s="79"/>
      <c r="B158" s="79"/>
      <c r="E158" s="208"/>
    </row>
    <row r="159" spans="1:8" x14ac:dyDescent="0.2">
      <c r="A159" s="271"/>
      <c r="B159" s="141"/>
      <c r="C159" s="141"/>
      <c r="D159" s="264"/>
      <c r="E159" s="147" t="s">
        <v>804</v>
      </c>
      <c r="F159" s="147" t="s">
        <v>805</v>
      </c>
      <c r="G159" s="147" t="s">
        <v>458</v>
      </c>
      <c r="H159" s="147" t="s">
        <v>458</v>
      </c>
    </row>
    <row r="160" spans="1:8" x14ac:dyDescent="0.2">
      <c r="A160" s="86" t="s">
        <v>459</v>
      </c>
      <c r="B160" s="389"/>
      <c r="C160" s="389"/>
      <c r="D160" s="389"/>
      <c r="E160" s="228">
        <v>62300</v>
      </c>
      <c r="F160" s="228">
        <v>57000</v>
      </c>
      <c r="G160" s="228">
        <v>0</v>
      </c>
      <c r="H160" s="228">
        <v>0</v>
      </c>
    </row>
    <row r="161" spans="1:8" x14ac:dyDescent="0.2">
      <c r="A161" s="86">
        <v>1</v>
      </c>
      <c r="B161" s="390" t="s">
        <v>818</v>
      </c>
      <c r="C161" s="390"/>
      <c r="D161" s="390"/>
      <c r="E161" s="139" t="s">
        <v>819</v>
      </c>
      <c r="F161" s="139">
        <v>-1500</v>
      </c>
      <c r="G161" s="139"/>
      <c r="H161" s="139"/>
    </row>
    <row r="162" spans="1:8" x14ac:dyDescent="0.2">
      <c r="A162" s="86">
        <v>2</v>
      </c>
      <c r="B162" s="390"/>
      <c r="C162" s="390"/>
      <c r="D162" s="390"/>
      <c r="E162" s="139"/>
      <c r="F162" s="139"/>
      <c r="G162" s="127"/>
      <c r="H162" s="127"/>
    </row>
    <row r="163" spans="1:8" x14ac:dyDescent="0.2">
      <c r="A163" s="86">
        <v>3</v>
      </c>
      <c r="B163" s="390"/>
      <c r="C163" s="390"/>
      <c r="D163" s="390"/>
      <c r="E163" s="139"/>
      <c r="F163" s="139"/>
      <c r="G163" s="139"/>
      <c r="H163" s="139"/>
    </row>
    <row r="164" spans="1:8" x14ac:dyDescent="0.2">
      <c r="A164" s="86">
        <v>4</v>
      </c>
      <c r="B164" s="390"/>
      <c r="C164" s="390"/>
      <c r="D164" s="390"/>
      <c r="E164" s="139"/>
      <c r="F164" s="139"/>
      <c r="G164" s="139"/>
      <c r="H164" s="139"/>
    </row>
    <row r="165" spans="1:8" x14ac:dyDescent="0.2">
      <c r="A165" s="86">
        <v>5</v>
      </c>
      <c r="B165" s="390"/>
      <c r="C165" s="390"/>
      <c r="D165" s="390"/>
      <c r="E165" s="127"/>
      <c r="F165" s="127"/>
      <c r="G165" s="127"/>
      <c r="H165" s="127"/>
    </row>
    <row r="166" spans="1:8" x14ac:dyDescent="0.2">
      <c r="A166" s="86">
        <v>6</v>
      </c>
      <c r="B166" s="390"/>
      <c r="C166" s="390"/>
      <c r="D166" s="390"/>
      <c r="E166" s="127"/>
      <c r="F166" s="272"/>
      <c r="G166" s="272"/>
      <c r="H166" s="272"/>
    </row>
    <row r="167" spans="1:8" x14ac:dyDescent="0.2">
      <c r="A167" s="86">
        <v>7</v>
      </c>
      <c r="B167" s="390"/>
      <c r="C167" s="390"/>
      <c r="D167" s="390"/>
      <c r="E167" s="272"/>
      <c r="F167" s="127"/>
      <c r="G167" s="319"/>
      <c r="H167" s="319"/>
    </row>
    <row r="168" spans="1:8" x14ac:dyDescent="0.2">
      <c r="A168" s="86">
        <v>8</v>
      </c>
      <c r="B168" s="390"/>
      <c r="C168" s="390"/>
      <c r="D168" s="390"/>
      <c r="E168" s="127"/>
      <c r="F168" s="127"/>
      <c r="G168" s="127"/>
      <c r="H168" s="127"/>
    </row>
    <row r="169" spans="1:8" x14ac:dyDescent="0.2">
      <c r="A169" s="86">
        <v>9</v>
      </c>
      <c r="B169" s="390"/>
      <c r="C169" s="390"/>
      <c r="D169" s="390"/>
      <c r="E169" s="139"/>
      <c r="F169" s="139"/>
      <c r="G169" s="319"/>
      <c r="H169" s="319"/>
    </row>
    <row r="170" spans="1:8" x14ac:dyDescent="0.2">
      <c r="A170" s="149">
        <v>10</v>
      </c>
      <c r="B170" s="391"/>
      <c r="C170" s="391"/>
      <c r="D170" s="391"/>
      <c r="E170" s="147"/>
      <c r="F170" s="147"/>
      <c r="G170" s="147"/>
      <c r="H170" s="147"/>
    </row>
    <row r="171" spans="1:8" x14ac:dyDescent="0.2">
      <c r="A171" s="110"/>
      <c r="D171" s="265" t="s">
        <v>23</v>
      </c>
      <c r="E171" s="145">
        <f>SUM(E160:E170)</f>
        <v>62300</v>
      </c>
      <c r="F171" s="145">
        <f t="shared" ref="F171:H171" si="28">SUM(F160:F170)</f>
        <v>55500</v>
      </c>
      <c r="G171" s="145">
        <f t="shared" si="28"/>
        <v>0</v>
      </c>
      <c r="H171" s="145">
        <f t="shared" si="28"/>
        <v>0</v>
      </c>
    </row>
    <row r="172" spans="1:8" x14ac:dyDescent="0.2">
      <c r="D172" s="209"/>
      <c r="E172" s="208"/>
    </row>
    <row r="173" spans="1:8" x14ac:dyDescent="0.2">
      <c r="A173" s="119">
        <v>23.4</v>
      </c>
      <c r="B173" s="204" t="s">
        <v>132</v>
      </c>
      <c r="C173" s="113"/>
      <c r="D173" s="135"/>
      <c r="E173" s="156"/>
      <c r="F173" s="156"/>
      <c r="G173" s="269"/>
      <c r="H173" s="156"/>
    </row>
    <row r="175" spans="1:8" x14ac:dyDescent="0.2">
      <c r="A175" s="271"/>
      <c r="B175" s="141"/>
      <c r="C175" s="141"/>
      <c r="D175" s="264"/>
      <c r="E175" s="147" t="s">
        <v>458</v>
      </c>
      <c r="F175" s="147" t="s">
        <v>458</v>
      </c>
      <c r="G175" s="147" t="s">
        <v>458</v>
      </c>
      <c r="H175" s="147" t="s">
        <v>458</v>
      </c>
    </row>
    <row r="176" spans="1:8" x14ac:dyDescent="0.2">
      <c r="A176" s="86" t="s">
        <v>459</v>
      </c>
      <c r="B176" s="389"/>
      <c r="C176" s="389"/>
      <c r="D176" s="389"/>
      <c r="E176" s="228">
        <v>0</v>
      </c>
      <c r="F176" s="228">
        <v>0</v>
      </c>
      <c r="G176" s="228">
        <v>0</v>
      </c>
      <c r="H176" s="228">
        <v>0</v>
      </c>
    </row>
    <row r="177" spans="1:8" x14ac:dyDescent="0.2">
      <c r="A177" s="86">
        <v>1</v>
      </c>
      <c r="B177" s="390"/>
      <c r="C177" s="390"/>
      <c r="D177" s="390"/>
      <c r="E177" s="139"/>
      <c r="F177" s="139"/>
      <c r="G177" s="139"/>
      <c r="H177" s="139"/>
    </row>
    <row r="178" spans="1:8" x14ac:dyDescent="0.2">
      <c r="A178" s="86">
        <v>2</v>
      </c>
      <c r="B178" s="390"/>
      <c r="C178" s="390"/>
      <c r="D178" s="390"/>
      <c r="E178" s="139"/>
      <c r="F178" s="139"/>
      <c r="G178" s="127"/>
      <c r="H178" s="127"/>
    </row>
    <row r="179" spans="1:8" x14ac:dyDescent="0.2">
      <c r="A179" s="86">
        <v>3</v>
      </c>
      <c r="B179" s="390"/>
      <c r="C179" s="390"/>
      <c r="D179" s="390"/>
      <c r="E179" s="139"/>
      <c r="F179" s="139"/>
      <c r="G179" s="139"/>
      <c r="H179" s="139"/>
    </row>
    <row r="180" spans="1:8" x14ac:dyDescent="0.2">
      <c r="A180" s="86">
        <v>4</v>
      </c>
      <c r="B180" s="390"/>
      <c r="C180" s="390"/>
      <c r="D180" s="390"/>
      <c r="E180" s="139"/>
      <c r="F180" s="139"/>
      <c r="G180" s="139"/>
      <c r="H180" s="139"/>
    </row>
    <row r="181" spans="1:8" x14ac:dyDescent="0.2">
      <c r="A181" s="86">
        <v>5</v>
      </c>
      <c r="B181" s="390"/>
      <c r="C181" s="390"/>
      <c r="D181" s="390"/>
      <c r="E181" s="127"/>
      <c r="F181" s="127"/>
      <c r="G181" s="127"/>
      <c r="H181" s="127"/>
    </row>
    <row r="182" spans="1:8" x14ac:dyDescent="0.2">
      <c r="A182" s="86">
        <v>6</v>
      </c>
      <c r="B182" s="390"/>
      <c r="C182" s="390"/>
      <c r="D182" s="390"/>
      <c r="E182" s="127"/>
      <c r="F182" s="272"/>
      <c r="G182" s="272"/>
      <c r="H182" s="272"/>
    </row>
    <row r="183" spans="1:8" x14ac:dyDescent="0.2">
      <c r="A183" s="86">
        <v>7</v>
      </c>
      <c r="B183" s="390"/>
      <c r="C183" s="390"/>
      <c r="D183" s="390"/>
      <c r="E183" s="272"/>
      <c r="F183" s="127"/>
      <c r="G183" s="319"/>
      <c r="H183" s="319"/>
    </row>
    <row r="184" spans="1:8" x14ac:dyDescent="0.2">
      <c r="A184" s="86">
        <v>8</v>
      </c>
      <c r="B184" s="390"/>
      <c r="C184" s="390"/>
      <c r="D184" s="390"/>
      <c r="E184" s="127"/>
      <c r="F184" s="127"/>
      <c r="G184" s="127"/>
      <c r="H184" s="127"/>
    </row>
    <row r="185" spans="1:8" x14ac:dyDescent="0.2">
      <c r="A185" s="86">
        <v>9</v>
      </c>
      <c r="B185" s="390"/>
      <c r="C185" s="390"/>
      <c r="D185" s="390"/>
      <c r="E185" s="139"/>
      <c r="F185" s="139"/>
      <c r="G185" s="319"/>
      <c r="H185" s="319"/>
    </row>
    <row r="186" spans="1:8" x14ac:dyDescent="0.2">
      <c r="A186" s="149">
        <v>10</v>
      </c>
      <c r="B186" s="391"/>
      <c r="C186" s="391"/>
      <c r="D186" s="391"/>
      <c r="E186" s="147"/>
      <c r="F186" s="147"/>
      <c r="G186" s="147"/>
      <c r="H186" s="147"/>
    </row>
    <row r="187" spans="1:8" x14ac:dyDescent="0.2">
      <c r="A187" s="110"/>
      <c r="D187" s="265" t="s">
        <v>23</v>
      </c>
      <c r="E187" s="145">
        <f>SUM(E176:E186)</f>
        <v>0</v>
      </c>
      <c r="F187" s="145">
        <f t="shared" ref="F187:H187" si="29">SUM(F176:F186)</f>
        <v>0</v>
      </c>
      <c r="G187" s="145">
        <f t="shared" si="29"/>
        <v>0</v>
      </c>
      <c r="H187" s="145">
        <f t="shared" si="29"/>
        <v>0</v>
      </c>
    </row>
  </sheetData>
  <mergeCells count="4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160:D160"/>
    <mergeCell ref="B161:D161"/>
    <mergeCell ref="B162:D162"/>
    <mergeCell ref="B163:D163"/>
    <mergeCell ref="B164:D164"/>
    <mergeCell ref="B165:D165"/>
    <mergeCell ref="B166:D166"/>
    <mergeCell ref="B167:D167"/>
    <mergeCell ref="B168:D168"/>
    <mergeCell ref="B169:D169"/>
    <mergeCell ref="B170:D170"/>
    <mergeCell ref="B176:D176"/>
    <mergeCell ref="B177:D177"/>
    <mergeCell ref="B178:D178"/>
    <mergeCell ref="B179:D179"/>
    <mergeCell ref="B180:D180"/>
    <mergeCell ref="B186:D186"/>
    <mergeCell ref="B181:D181"/>
    <mergeCell ref="B182:D182"/>
    <mergeCell ref="B183:D183"/>
    <mergeCell ref="B184:D184"/>
    <mergeCell ref="B185:D185"/>
  </mergeCells>
  <pageMargins left="0.25" right="0.25" top="0.75" bottom="0.75" header="0.3" footer="0.3"/>
  <pageSetup scale="80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6DA1F-6841-4F79-8285-CAF55EFE5BBF}">
  <sheetPr>
    <tabColor theme="0" tint="-0.499984740745262"/>
    <pageSetUpPr fitToPage="1"/>
  </sheetPr>
  <dimension ref="A1:GY131"/>
  <sheetViews>
    <sheetView topLeftCell="A54" zoomScaleNormal="100" workbookViewId="0">
      <selection activeCell="F40" sqref="F40"/>
    </sheetView>
  </sheetViews>
  <sheetFormatPr defaultColWidth="9.140625" defaultRowHeight="12.75" x14ac:dyDescent="0.2"/>
  <cols>
    <col min="1" max="3" width="15.7109375" style="73" customWidth="1"/>
    <col min="4" max="4" width="15.7109375" style="127" customWidth="1"/>
    <col min="5" max="5" width="15.7109375" style="210" customWidth="1"/>
    <col min="6" max="8" width="15.7109375" style="73" customWidth="1"/>
    <col min="9" max="16384" width="9.140625" style="73"/>
  </cols>
  <sheetData>
    <row r="1" spans="1:8" ht="18" x14ac:dyDescent="0.25">
      <c r="A1" s="237" t="s">
        <v>499</v>
      </c>
      <c r="B1" s="236" t="s">
        <v>394</v>
      </c>
      <c r="C1" s="134"/>
      <c r="D1" s="117"/>
      <c r="E1" s="117"/>
      <c r="F1" s="117"/>
      <c r="G1" s="117"/>
      <c r="H1" s="117"/>
    </row>
    <row r="2" spans="1:8" x14ac:dyDescent="0.2">
      <c r="D2" s="73"/>
      <c r="E2" s="73"/>
    </row>
    <row r="3" spans="1:8" x14ac:dyDescent="0.2">
      <c r="A3" s="119">
        <v>26.05</v>
      </c>
      <c r="B3" s="113" t="s">
        <v>472</v>
      </c>
      <c r="C3" s="113"/>
      <c r="D3" s="113"/>
      <c r="E3" s="156"/>
      <c r="F3" s="156"/>
      <c r="G3" s="269"/>
      <c r="H3" s="156"/>
    </row>
    <row r="5" spans="1:8" x14ac:dyDescent="0.2">
      <c r="A5" s="271"/>
      <c r="B5" s="141"/>
      <c r="C5" s="141"/>
      <c r="D5" s="264"/>
      <c r="E5" s="147" t="s">
        <v>793</v>
      </c>
      <c r="F5" s="147" t="s">
        <v>794</v>
      </c>
      <c r="G5" s="147" t="s">
        <v>458</v>
      </c>
      <c r="H5" s="147" t="s">
        <v>458</v>
      </c>
    </row>
    <row r="6" spans="1:8" x14ac:dyDescent="0.2">
      <c r="A6" s="86" t="s">
        <v>459</v>
      </c>
      <c r="B6" s="389"/>
      <c r="C6" s="389"/>
      <c r="D6" s="389"/>
      <c r="E6" s="228">
        <v>87275</v>
      </c>
      <c r="F6" s="228">
        <v>56680</v>
      </c>
      <c r="G6" s="228">
        <v>0</v>
      </c>
      <c r="H6" s="228">
        <v>0</v>
      </c>
    </row>
    <row r="7" spans="1:8" x14ac:dyDescent="0.2">
      <c r="A7" s="86">
        <v>1</v>
      </c>
      <c r="B7" s="390" t="s">
        <v>795</v>
      </c>
      <c r="C7" s="390"/>
      <c r="D7" s="390"/>
      <c r="E7" s="139">
        <v>100</v>
      </c>
      <c r="F7" s="139">
        <v>150</v>
      </c>
      <c r="G7" s="139"/>
      <c r="H7" s="139"/>
    </row>
    <row r="8" spans="1:8" x14ac:dyDescent="0.2">
      <c r="A8" s="86">
        <v>2</v>
      </c>
      <c r="B8" s="390" t="s">
        <v>796</v>
      </c>
      <c r="C8" s="390"/>
      <c r="D8" s="390"/>
      <c r="E8" s="139">
        <v>12000</v>
      </c>
      <c r="F8" s="139">
        <v>4000</v>
      </c>
      <c r="G8" s="127"/>
      <c r="H8" s="127"/>
    </row>
    <row r="9" spans="1:8" x14ac:dyDescent="0.2">
      <c r="A9" s="86">
        <v>3</v>
      </c>
      <c r="B9" s="390" t="s">
        <v>797</v>
      </c>
      <c r="C9" s="390"/>
      <c r="D9" s="390"/>
      <c r="E9" s="139">
        <v>2700</v>
      </c>
      <c r="F9" s="139">
        <v>4500</v>
      </c>
      <c r="G9" s="139"/>
      <c r="H9" s="139"/>
    </row>
    <row r="10" spans="1:8" x14ac:dyDescent="0.2">
      <c r="A10" s="86">
        <v>4</v>
      </c>
      <c r="B10" s="390" t="s">
        <v>798</v>
      </c>
      <c r="C10" s="390"/>
      <c r="D10" s="390"/>
      <c r="E10" s="139">
        <v>2000</v>
      </c>
      <c r="F10" s="139">
        <v>2065</v>
      </c>
      <c r="G10" s="139"/>
      <c r="H10" s="139"/>
    </row>
    <row r="11" spans="1:8" x14ac:dyDescent="0.2">
      <c r="A11" s="86">
        <v>5</v>
      </c>
      <c r="B11" s="390"/>
      <c r="C11" s="390"/>
      <c r="D11" s="390"/>
      <c r="E11" s="127"/>
      <c r="F11" s="127"/>
      <c r="G11" s="127"/>
      <c r="H11" s="127"/>
    </row>
    <row r="12" spans="1:8" x14ac:dyDescent="0.2">
      <c r="A12" s="86">
        <v>6</v>
      </c>
      <c r="B12" s="390"/>
      <c r="C12" s="390"/>
      <c r="D12" s="390"/>
      <c r="E12" s="127"/>
      <c r="F12" s="272"/>
      <c r="G12" s="272"/>
      <c r="H12" s="272"/>
    </row>
    <row r="13" spans="1:8" x14ac:dyDescent="0.2">
      <c r="A13" s="86">
        <v>7</v>
      </c>
      <c r="B13" s="390"/>
      <c r="C13" s="390"/>
      <c r="D13" s="390"/>
      <c r="E13" s="272"/>
      <c r="F13" s="127"/>
      <c r="G13" s="319"/>
      <c r="H13" s="319"/>
    </row>
    <row r="14" spans="1:8" x14ac:dyDescent="0.2">
      <c r="A14" s="86">
        <v>8</v>
      </c>
      <c r="B14" s="390"/>
      <c r="C14" s="390"/>
      <c r="D14" s="390"/>
      <c r="E14" s="127"/>
      <c r="F14" s="127"/>
      <c r="G14" s="127"/>
      <c r="H14" s="127"/>
    </row>
    <row r="15" spans="1:8" x14ac:dyDescent="0.2">
      <c r="A15" s="86">
        <v>9</v>
      </c>
      <c r="B15" s="390"/>
      <c r="C15" s="390"/>
      <c r="D15" s="390"/>
      <c r="E15" s="139"/>
      <c r="F15" s="139"/>
      <c r="G15" s="319"/>
      <c r="H15" s="319"/>
    </row>
    <row r="16" spans="1:8" x14ac:dyDescent="0.2">
      <c r="A16" s="149">
        <v>10</v>
      </c>
      <c r="B16" s="391"/>
      <c r="C16" s="391"/>
      <c r="D16" s="391"/>
      <c r="E16" s="147"/>
      <c r="F16" s="147"/>
      <c r="G16" s="147"/>
      <c r="H16" s="147"/>
    </row>
    <row r="17" spans="1:8" x14ac:dyDescent="0.2">
      <c r="A17" s="110"/>
      <c r="D17" s="265" t="s">
        <v>23</v>
      </c>
      <c r="E17" s="145">
        <f>SUM(E6:E16)</f>
        <v>104075</v>
      </c>
      <c r="F17" s="145">
        <f t="shared" ref="F17:H17" si="0">SUM(F6:F16)</f>
        <v>67395</v>
      </c>
      <c r="G17" s="145">
        <f t="shared" si="0"/>
        <v>0</v>
      </c>
      <c r="H17" s="145">
        <f t="shared" si="0"/>
        <v>0</v>
      </c>
    </row>
    <row r="19" spans="1:8" x14ac:dyDescent="0.2">
      <c r="A19" s="119">
        <v>26.41</v>
      </c>
      <c r="B19" s="204" t="s">
        <v>393</v>
      </c>
      <c r="C19" s="113"/>
      <c r="D19" s="113"/>
      <c r="E19" s="156"/>
      <c r="F19" s="156"/>
      <c r="G19" s="269"/>
      <c r="H19" s="156"/>
    </row>
    <row r="20" spans="1:8" x14ac:dyDescent="0.2">
      <c r="A20" s="79"/>
      <c r="B20" s="79"/>
      <c r="C20" s="79"/>
      <c r="D20" s="79"/>
      <c r="E20" s="73"/>
    </row>
    <row r="21" spans="1:8" x14ac:dyDescent="0.2">
      <c r="A21" s="271"/>
      <c r="B21" s="141"/>
      <c r="C21" s="141"/>
      <c r="D21" s="264"/>
      <c r="E21" s="147" t="s">
        <v>458</v>
      </c>
      <c r="F21" s="147" t="s">
        <v>458</v>
      </c>
      <c r="G21" s="147" t="s">
        <v>458</v>
      </c>
      <c r="H21" s="147" t="s">
        <v>458</v>
      </c>
    </row>
    <row r="22" spans="1:8" x14ac:dyDescent="0.2">
      <c r="A22" s="86" t="s">
        <v>459</v>
      </c>
      <c r="B22" s="389"/>
      <c r="C22" s="389"/>
      <c r="D22" s="389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90"/>
      <c r="C23" s="390"/>
      <c r="D23" s="390"/>
      <c r="E23" s="139"/>
      <c r="F23" s="139"/>
      <c r="G23" s="139"/>
      <c r="H23" s="139"/>
    </row>
    <row r="24" spans="1:8" x14ac:dyDescent="0.2">
      <c r="A24" s="86">
        <v>2</v>
      </c>
      <c r="B24" s="390"/>
      <c r="C24" s="390"/>
      <c r="D24" s="390"/>
      <c r="E24" s="139"/>
      <c r="F24" s="139"/>
      <c r="G24" s="127"/>
      <c r="H24" s="127"/>
    </row>
    <row r="25" spans="1:8" x14ac:dyDescent="0.2">
      <c r="A25" s="86">
        <v>3</v>
      </c>
      <c r="B25" s="390"/>
      <c r="C25" s="390"/>
      <c r="D25" s="390"/>
      <c r="E25" s="139"/>
      <c r="F25" s="139"/>
      <c r="G25" s="139"/>
      <c r="H25" s="139"/>
    </row>
    <row r="26" spans="1:8" x14ac:dyDescent="0.2">
      <c r="A26" s="86">
        <v>4</v>
      </c>
      <c r="B26" s="390"/>
      <c r="C26" s="390"/>
      <c r="D26" s="390"/>
      <c r="E26" s="139"/>
      <c r="F26" s="139"/>
      <c r="G26" s="139"/>
      <c r="H26" s="139"/>
    </row>
    <row r="27" spans="1:8" x14ac:dyDescent="0.2">
      <c r="A27" s="86">
        <v>5</v>
      </c>
      <c r="B27" s="390"/>
      <c r="C27" s="390"/>
      <c r="D27" s="390"/>
      <c r="E27" s="127"/>
      <c r="F27" s="127"/>
      <c r="G27" s="127"/>
      <c r="H27" s="127"/>
    </row>
    <row r="28" spans="1:8" x14ac:dyDescent="0.2">
      <c r="A28" s="86">
        <v>6</v>
      </c>
      <c r="B28" s="390"/>
      <c r="C28" s="390"/>
      <c r="D28" s="390"/>
      <c r="E28" s="127"/>
      <c r="F28" s="272"/>
      <c r="G28" s="272"/>
      <c r="H28" s="272"/>
    </row>
    <row r="29" spans="1:8" x14ac:dyDescent="0.2">
      <c r="A29" s="86">
        <v>7</v>
      </c>
      <c r="B29" s="390"/>
      <c r="C29" s="390"/>
      <c r="D29" s="390"/>
      <c r="E29" s="272"/>
      <c r="F29" s="127"/>
      <c r="G29" s="319"/>
      <c r="H29" s="319"/>
    </row>
    <row r="30" spans="1:8" x14ac:dyDescent="0.2">
      <c r="A30" s="86">
        <v>8</v>
      </c>
      <c r="B30" s="390"/>
      <c r="C30" s="390"/>
      <c r="D30" s="390"/>
      <c r="E30" s="127"/>
      <c r="F30" s="127"/>
      <c r="G30" s="127"/>
      <c r="H30" s="127"/>
    </row>
    <row r="31" spans="1:8" x14ac:dyDescent="0.2">
      <c r="A31" s="86">
        <v>9</v>
      </c>
      <c r="B31" s="390"/>
      <c r="C31" s="390"/>
      <c r="D31" s="390"/>
      <c r="E31" s="139"/>
      <c r="F31" s="139"/>
      <c r="G31" s="319"/>
      <c r="H31" s="319"/>
    </row>
    <row r="32" spans="1:8" x14ac:dyDescent="0.2">
      <c r="A32" s="149">
        <v>10</v>
      </c>
      <c r="B32" s="391"/>
      <c r="C32" s="391"/>
      <c r="D32" s="391"/>
      <c r="E32" s="147"/>
      <c r="F32" s="147"/>
      <c r="G32" s="147"/>
      <c r="H32" s="147"/>
    </row>
    <row r="33" spans="1:207" x14ac:dyDescent="0.2">
      <c r="A33" s="110"/>
      <c r="D33" s="265" t="s">
        <v>23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207" x14ac:dyDescent="0.2">
      <c r="A34" s="79"/>
      <c r="B34" s="79"/>
      <c r="C34" s="79"/>
      <c r="D34" s="79"/>
      <c r="E34" s="73"/>
    </row>
    <row r="35" spans="1:207" ht="12.75" customHeight="1" x14ac:dyDescent="0.2">
      <c r="A35" s="119">
        <v>26.504999999999999</v>
      </c>
      <c r="B35" s="204" t="s">
        <v>473</v>
      </c>
      <c r="C35" s="113"/>
      <c r="D35" s="113"/>
      <c r="E35" s="156"/>
      <c r="F35" s="156"/>
      <c r="G35" s="269"/>
      <c r="H35" s="156"/>
    </row>
    <row r="36" spans="1:207" ht="12.75" customHeight="1" x14ac:dyDescent="0.2">
      <c r="D36" s="73"/>
      <c r="E36" s="73"/>
    </row>
    <row r="37" spans="1:207" ht="12.75" customHeight="1" x14ac:dyDescent="0.2">
      <c r="B37" s="91" t="s">
        <v>395</v>
      </c>
      <c r="D37" s="73"/>
      <c r="E37" s="73"/>
      <c r="H37" s="127"/>
    </row>
    <row r="38" spans="1:207" ht="12.75" customHeight="1" x14ac:dyDescent="0.2">
      <c r="B38" s="108" t="s">
        <v>1</v>
      </c>
      <c r="D38" s="127" t="s">
        <v>176</v>
      </c>
      <c r="F38" s="127" t="s">
        <v>177</v>
      </c>
      <c r="G38" s="127" t="s">
        <v>269</v>
      </c>
      <c r="H38" s="127" t="s">
        <v>179</v>
      </c>
    </row>
    <row r="39" spans="1:207" ht="12.75" customHeight="1" x14ac:dyDescent="0.2">
      <c r="B39" s="113" t="s">
        <v>262</v>
      </c>
      <c r="C39" s="135"/>
      <c r="D39" s="199"/>
      <c r="E39" s="199"/>
      <c r="F39" s="199"/>
      <c r="G39" s="205"/>
      <c r="H39" s="205"/>
    </row>
    <row r="40" spans="1:207" ht="12.75" customHeight="1" x14ac:dyDescent="0.2">
      <c r="B40" s="166" t="s">
        <v>396</v>
      </c>
      <c r="D40" s="399" t="s">
        <v>397</v>
      </c>
      <c r="E40" s="399"/>
      <c r="F40" s="127">
        <v>0</v>
      </c>
      <c r="G40" s="210">
        <v>500</v>
      </c>
      <c r="H40" s="210">
        <f>F40*G40</f>
        <v>0</v>
      </c>
    </row>
    <row r="41" spans="1:207" x14ac:dyDescent="0.2">
      <c r="B41" s="166" t="s">
        <v>398</v>
      </c>
      <c r="D41" s="399" t="s">
        <v>397</v>
      </c>
      <c r="E41" s="399"/>
      <c r="F41" s="127">
        <v>0</v>
      </c>
      <c r="G41" s="210">
        <v>1000</v>
      </c>
      <c r="H41" s="210">
        <f t="shared" ref="H41:H52" si="2">F41*G41</f>
        <v>0</v>
      </c>
    </row>
    <row r="42" spans="1:207" s="240" customFormat="1" ht="12.75" customHeight="1" x14ac:dyDescent="0.2">
      <c r="A42" s="73"/>
      <c r="B42" s="166" t="s">
        <v>360</v>
      </c>
      <c r="C42" s="73"/>
      <c r="D42" s="399" t="s">
        <v>399</v>
      </c>
      <c r="E42" s="399"/>
      <c r="F42" s="127">
        <v>0</v>
      </c>
      <c r="G42" s="210">
        <v>150</v>
      </c>
      <c r="H42" s="210">
        <f t="shared" si="2"/>
        <v>0</v>
      </c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73"/>
      <c r="BL42" s="73"/>
      <c r="BM42" s="73"/>
      <c r="BN42" s="73"/>
      <c r="BO42" s="73"/>
      <c r="BP42" s="73"/>
      <c r="BQ42" s="73"/>
      <c r="BR42" s="73"/>
      <c r="BS42" s="73"/>
      <c r="BT42" s="73"/>
      <c r="BU42" s="73"/>
      <c r="BV42" s="73"/>
      <c r="BW42" s="73"/>
      <c r="BX42" s="73"/>
      <c r="BY42" s="73"/>
      <c r="BZ42" s="73"/>
      <c r="CA42" s="73"/>
      <c r="CB42" s="73"/>
      <c r="CC42" s="73"/>
      <c r="CD42" s="73"/>
      <c r="CE42" s="73"/>
      <c r="CF42" s="73"/>
      <c r="CG42" s="73"/>
      <c r="CH42" s="73"/>
      <c r="CI42" s="73"/>
      <c r="CJ42" s="73"/>
      <c r="CK42" s="73"/>
      <c r="CL42" s="73"/>
      <c r="CM42" s="73"/>
      <c r="CN42" s="73"/>
      <c r="CO42" s="73"/>
      <c r="CP42" s="73"/>
      <c r="CQ42" s="73"/>
      <c r="CR42" s="73"/>
      <c r="CS42" s="73"/>
      <c r="CT42" s="73"/>
      <c r="CU42" s="73"/>
      <c r="CV42" s="73"/>
      <c r="CW42" s="73"/>
      <c r="CX42" s="73"/>
      <c r="CY42" s="73"/>
      <c r="CZ42" s="73"/>
      <c r="DA42" s="73"/>
      <c r="DB42" s="73"/>
      <c r="DC42" s="73"/>
      <c r="DD42" s="73"/>
      <c r="DE42" s="73"/>
      <c r="DF42" s="73"/>
      <c r="DG42" s="73"/>
      <c r="DH42" s="73"/>
      <c r="DI42" s="73"/>
      <c r="DJ42" s="73"/>
      <c r="DK42" s="73"/>
      <c r="DL42" s="73"/>
      <c r="DM42" s="73"/>
      <c r="DN42" s="73"/>
      <c r="DO42" s="73"/>
      <c r="DP42" s="73"/>
      <c r="DQ42" s="73"/>
      <c r="DR42" s="73"/>
      <c r="DS42" s="73"/>
      <c r="DT42" s="73"/>
      <c r="DU42" s="73"/>
      <c r="DV42" s="73"/>
      <c r="DW42" s="73"/>
      <c r="DX42" s="73"/>
      <c r="DY42" s="73"/>
      <c r="DZ42" s="73"/>
      <c r="EA42" s="73"/>
      <c r="EB42" s="73"/>
      <c r="EC42" s="73"/>
      <c r="ED42" s="73"/>
      <c r="EE42" s="73"/>
      <c r="EF42" s="73"/>
      <c r="EG42" s="73"/>
      <c r="EH42" s="73"/>
      <c r="EI42" s="73"/>
      <c r="EJ42" s="73"/>
      <c r="EK42" s="73"/>
      <c r="EL42" s="73"/>
      <c r="EM42" s="73"/>
      <c r="EN42" s="73"/>
      <c r="EO42" s="73"/>
      <c r="EP42" s="73"/>
      <c r="EQ42" s="73"/>
      <c r="ER42" s="73"/>
      <c r="ES42" s="73"/>
      <c r="ET42" s="73"/>
      <c r="EU42" s="73"/>
      <c r="EV42" s="73"/>
      <c r="EW42" s="73"/>
      <c r="EX42" s="73"/>
      <c r="EY42" s="73"/>
      <c r="EZ42" s="73"/>
      <c r="FA42" s="73"/>
      <c r="FB42" s="73"/>
      <c r="FC42" s="73"/>
      <c r="FD42" s="73"/>
      <c r="FE42" s="73"/>
      <c r="FF42" s="73"/>
      <c r="FG42" s="73"/>
      <c r="FH42" s="73"/>
      <c r="FI42" s="73"/>
      <c r="FJ42" s="73"/>
      <c r="FK42" s="73"/>
      <c r="FL42" s="73"/>
      <c r="FM42" s="73"/>
      <c r="FN42" s="73"/>
      <c r="FO42" s="73"/>
      <c r="FP42" s="73"/>
      <c r="FQ42" s="73"/>
      <c r="FR42" s="73"/>
      <c r="FS42" s="73"/>
      <c r="FT42" s="73"/>
      <c r="FU42" s="73"/>
      <c r="FV42" s="73"/>
      <c r="FW42" s="73"/>
      <c r="FX42" s="73"/>
      <c r="FY42" s="73"/>
      <c r="FZ42" s="73"/>
      <c r="GA42" s="73"/>
      <c r="GB42" s="73"/>
      <c r="GC42" s="73"/>
      <c r="GD42" s="73"/>
      <c r="GE42" s="73"/>
      <c r="GF42" s="73"/>
      <c r="GG42" s="73"/>
      <c r="GH42" s="73"/>
      <c r="GI42" s="73"/>
      <c r="GJ42" s="73"/>
      <c r="GK42" s="73"/>
      <c r="GL42" s="73"/>
      <c r="GM42" s="73"/>
      <c r="GN42" s="73"/>
      <c r="GO42" s="73"/>
      <c r="GP42" s="73"/>
      <c r="GQ42" s="73"/>
      <c r="GR42" s="73"/>
      <c r="GS42" s="73"/>
      <c r="GT42" s="73"/>
      <c r="GU42" s="73"/>
      <c r="GV42" s="73"/>
      <c r="GW42" s="73"/>
      <c r="GX42" s="73"/>
      <c r="GY42" s="73"/>
    </row>
    <row r="43" spans="1:207" x14ac:dyDescent="0.2">
      <c r="B43" s="166" t="s">
        <v>389</v>
      </c>
      <c r="D43" s="399" t="s">
        <v>400</v>
      </c>
      <c r="E43" s="399"/>
      <c r="F43" s="127">
        <v>0</v>
      </c>
      <c r="G43" s="210">
        <v>250</v>
      </c>
      <c r="H43" s="210">
        <f t="shared" si="2"/>
        <v>0</v>
      </c>
    </row>
    <row r="44" spans="1:207" x14ac:dyDescent="0.2">
      <c r="B44" s="166" t="s">
        <v>345</v>
      </c>
      <c r="D44" s="399" t="s">
        <v>401</v>
      </c>
      <c r="E44" s="399"/>
      <c r="F44" s="127">
        <v>0</v>
      </c>
      <c r="G44" s="210">
        <v>400</v>
      </c>
      <c r="H44" s="210">
        <f t="shared" si="2"/>
        <v>0</v>
      </c>
    </row>
    <row r="45" spans="1:207" x14ac:dyDescent="0.2">
      <c r="B45" s="166" t="s">
        <v>402</v>
      </c>
      <c r="D45" s="399" t="s">
        <v>608</v>
      </c>
      <c r="E45" s="399"/>
      <c r="F45" s="127">
        <v>0</v>
      </c>
      <c r="G45" s="210">
        <v>0</v>
      </c>
      <c r="H45" s="210">
        <f t="shared" si="2"/>
        <v>0</v>
      </c>
    </row>
    <row r="46" spans="1:207" x14ac:dyDescent="0.2">
      <c r="B46" s="166" t="s">
        <v>604</v>
      </c>
      <c r="D46" s="399" t="s">
        <v>401</v>
      </c>
      <c r="E46" s="399"/>
      <c r="F46" s="127">
        <v>0</v>
      </c>
      <c r="G46" s="210">
        <v>250</v>
      </c>
      <c r="H46" s="210">
        <f t="shared" si="2"/>
        <v>0</v>
      </c>
    </row>
    <row r="47" spans="1:207" x14ac:dyDescent="0.2">
      <c r="B47" s="166" t="s">
        <v>605</v>
      </c>
      <c r="D47" s="399" t="s">
        <v>399</v>
      </c>
      <c r="E47" s="399"/>
      <c r="F47" s="127">
        <v>0</v>
      </c>
      <c r="G47" s="210">
        <v>150</v>
      </c>
      <c r="H47" s="210">
        <f t="shared" si="2"/>
        <v>0</v>
      </c>
    </row>
    <row r="48" spans="1:207" x14ac:dyDescent="0.2">
      <c r="B48" s="166" t="s">
        <v>606</v>
      </c>
      <c r="D48" s="399" t="s">
        <v>608</v>
      </c>
      <c r="E48" s="399"/>
      <c r="F48" s="127">
        <v>0</v>
      </c>
      <c r="G48" s="210">
        <v>0</v>
      </c>
      <c r="H48" s="210">
        <f t="shared" si="2"/>
        <v>0</v>
      </c>
    </row>
    <row r="49" spans="2:8" x14ac:dyDescent="0.2">
      <c r="B49" s="166" t="s">
        <v>403</v>
      </c>
      <c r="D49" s="399" t="s">
        <v>401</v>
      </c>
      <c r="E49" s="399"/>
      <c r="F49" s="127">
        <v>0</v>
      </c>
      <c r="G49" s="210">
        <v>250</v>
      </c>
      <c r="H49" s="210">
        <f t="shared" si="2"/>
        <v>0</v>
      </c>
    </row>
    <row r="50" spans="2:8" x14ac:dyDescent="0.2">
      <c r="B50" s="166" t="s">
        <v>609</v>
      </c>
      <c r="D50" s="399" t="s">
        <v>399</v>
      </c>
      <c r="E50" s="399"/>
      <c r="F50" s="127">
        <v>0</v>
      </c>
      <c r="G50" s="210">
        <v>150</v>
      </c>
      <c r="H50" s="210">
        <f t="shared" si="2"/>
        <v>0</v>
      </c>
    </row>
    <row r="51" spans="2:8" x14ac:dyDescent="0.2">
      <c r="B51" s="166" t="s">
        <v>607</v>
      </c>
      <c r="D51" s="399" t="s">
        <v>608</v>
      </c>
      <c r="E51" s="399"/>
      <c r="F51" s="127">
        <v>0</v>
      </c>
      <c r="G51" s="210">
        <v>0</v>
      </c>
      <c r="H51" s="210">
        <f t="shared" si="2"/>
        <v>0</v>
      </c>
    </row>
    <row r="52" spans="2:8" x14ac:dyDescent="0.2">
      <c r="B52" s="166" t="s">
        <v>9</v>
      </c>
      <c r="D52" s="399" t="s">
        <v>615</v>
      </c>
      <c r="E52" s="399"/>
      <c r="F52" s="127">
        <v>0</v>
      </c>
      <c r="G52" s="210">
        <v>0</v>
      </c>
      <c r="H52" s="210">
        <f t="shared" si="2"/>
        <v>0</v>
      </c>
    </row>
    <row r="53" spans="2:8" x14ac:dyDescent="0.2">
      <c r="D53" s="399"/>
      <c r="E53" s="399"/>
      <c r="F53" s="127"/>
      <c r="G53" s="210"/>
      <c r="H53" s="210"/>
    </row>
    <row r="54" spans="2:8" x14ac:dyDescent="0.2">
      <c r="B54" s="113" t="s">
        <v>267</v>
      </c>
      <c r="C54" s="135"/>
      <c r="D54" s="199"/>
      <c r="E54" s="199"/>
      <c r="F54" s="199"/>
      <c r="G54" s="217"/>
      <c r="H54" s="217"/>
    </row>
    <row r="55" spans="2:8" x14ac:dyDescent="0.2">
      <c r="B55" s="166" t="s">
        <v>404</v>
      </c>
      <c r="D55" s="399" t="s">
        <v>401</v>
      </c>
      <c r="E55" s="399"/>
      <c r="F55" s="127">
        <v>0</v>
      </c>
      <c r="G55" s="210">
        <v>225</v>
      </c>
      <c r="H55" s="210">
        <f>F55*G55</f>
        <v>0</v>
      </c>
    </row>
    <row r="56" spans="2:8" x14ac:dyDescent="0.2">
      <c r="B56" s="166" t="s">
        <v>404</v>
      </c>
      <c r="D56" s="399" t="s">
        <v>608</v>
      </c>
      <c r="E56" s="399"/>
      <c r="F56" s="127">
        <v>0</v>
      </c>
      <c r="G56" s="210">
        <v>0</v>
      </c>
      <c r="H56" s="210">
        <f>F56*G56</f>
        <v>0</v>
      </c>
    </row>
    <row r="57" spans="2:8" x14ac:dyDescent="0.2">
      <c r="B57" s="166" t="s">
        <v>405</v>
      </c>
      <c r="D57" s="399" t="s">
        <v>608</v>
      </c>
      <c r="E57" s="399"/>
      <c r="F57" s="127">
        <v>0</v>
      </c>
      <c r="G57" s="210">
        <v>0</v>
      </c>
      <c r="H57" s="210">
        <f>F57*G57</f>
        <v>0</v>
      </c>
    </row>
    <row r="58" spans="2:8" x14ac:dyDescent="0.2">
      <c r="B58" s="166" t="s">
        <v>610</v>
      </c>
      <c r="D58" s="399" t="s">
        <v>399</v>
      </c>
      <c r="E58" s="399"/>
      <c r="F58" s="127">
        <v>0</v>
      </c>
      <c r="G58" s="210">
        <v>125</v>
      </c>
      <c r="H58" s="210">
        <f>F58*G58</f>
        <v>0</v>
      </c>
    </row>
    <row r="59" spans="2:8" x14ac:dyDescent="0.2">
      <c r="D59" s="399"/>
      <c r="E59" s="399"/>
      <c r="F59" s="127"/>
      <c r="G59" s="210"/>
      <c r="H59" s="210"/>
    </row>
    <row r="60" spans="2:8" x14ac:dyDescent="0.2">
      <c r="B60" s="113" t="s">
        <v>266</v>
      </c>
      <c r="C60" s="135"/>
      <c r="D60" s="199"/>
      <c r="E60" s="199"/>
      <c r="F60" s="199"/>
      <c r="G60" s="217"/>
      <c r="H60" s="217"/>
    </row>
    <row r="61" spans="2:8" x14ac:dyDescent="0.2">
      <c r="B61" s="166" t="s">
        <v>610</v>
      </c>
      <c r="D61" s="399" t="s">
        <v>399</v>
      </c>
      <c r="E61" s="399"/>
      <c r="F61" s="127">
        <v>0</v>
      </c>
      <c r="G61" s="210">
        <v>125</v>
      </c>
      <c r="H61" s="210">
        <f t="shared" ref="H61:H66" si="3">F61*G61</f>
        <v>0</v>
      </c>
    </row>
    <row r="62" spans="2:8" x14ac:dyDescent="0.2">
      <c r="B62" s="166" t="s">
        <v>404</v>
      </c>
      <c r="D62" s="399" t="s">
        <v>401</v>
      </c>
      <c r="E62" s="399"/>
      <c r="F62" s="127">
        <v>0</v>
      </c>
      <c r="G62" s="210">
        <v>225</v>
      </c>
      <c r="H62" s="210">
        <f t="shared" si="3"/>
        <v>0</v>
      </c>
    </row>
    <row r="63" spans="2:8" x14ac:dyDescent="0.2">
      <c r="B63" s="166" t="s">
        <v>404</v>
      </c>
      <c r="D63" s="399" t="s">
        <v>608</v>
      </c>
      <c r="E63" s="399"/>
      <c r="F63" s="127">
        <v>0</v>
      </c>
      <c r="G63" s="210">
        <v>0</v>
      </c>
      <c r="H63" s="210">
        <f t="shared" si="3"/>
        <v>0</v>
      </c>
    </row>
    <row r="64" spans="2:8" x14ac:dyDescent="0.2">
      <c r="B64" s="166" t="s">
        <v>405</v>
      </c>
      <c r="D64" s="399" t="s">
        <v>608</v>
      </c>
      <c r="E64" s="399"/>
      <c r="F64" s="127">
        <v>0</v>
      </c>
      <c r="G64" s="210">
        <v>0</v>
      </c>
      <c r="H64" s="210">
        <f t="shared" si="3"/>
        <v>0</v>
      </c>
    </row>
    <row r="65" spans="2:8" x14ac:dyDescent="0.2">
      <c r="B65" s="166" t="s">
        <v>406</v>
      </c>
      <c r="D65" s="399" t="s">
        <v>401</v>
      </c>
      <c r="E65" s="399"/>
      <c r="F65" s="127">
        <v>0</v>
      </c>
      <c r="G65" s="210">
        <v>225</v>
      </c>
      <c r="H65" s="210">
        <f t="shared" si="3"/>
        <v>0</v>
      </c>
    </row>
    <row r="66" spans="2:8" x14ac:dyDescent="0.2">
      <c r="B66" s="166" t="s">
        <v>407</v>
      </c>
      <c r="D66" s="399" t="s">
        <v>608</v>
      </c>
      <c r="E66" s="399"/>
      <c r="F66" s="127">
        <v>0</v>
      </c>
      <c r="G66" s="210">
        <v>0</v>
      </c>
      <c r="H66" s="210">
        <f t="shared" si="3"/>
        <v>0</v>
      </c>
    </row>
    <row r="67" spans="2:8" x14ac:dyDescent="0.2">
      <c r="B67" s="166" t="s">
        <v>616</v>
      </c>
      <c r="D67" s="399" t="s">
        <v>615</v>
      </c>
      <c r="E67" s="399"/>
      <c r="F67" s="127">
        <v>0</v>
      </c>
      <c r="G67" s="210">
        <v>0</v>
      </c>
      <c r="H67" s="210">
        <f t="shared" ref="H67" si="4">F67*G67</f>
        <v>0</v>
      </c>
    </row>
    <row r="68" spans="2:8" x14ac:dyDescent="0.2">
      <c r="D68" s="399"/>
      <c r="E68" s="399"/>
      <c r="F68" s="127"/>
      <c r="G68" s="210"/>
      <c r="H68" s="210"/>
    </row>
    <row r="69" spans="2:8" x14ac:dyDescent="0.2">
      <c r="B69" s="113" t="s">
        <v>408</v>
      </c>
      <c r="C69" s="135"/>
      <c r="D69" s="199"/>
      <c r="E69" s="199"/>
      <c r="F69" s="199"/>
      <c r="G69" s="217"/>
      <c r="H69" s="217"/>
    </row>
    <row r="70" spans="2:8" x14ac:dyDescent="0.2">
      <c r="B70" s="166" t="s">
        <v>409</v>
      </c>
      <c r="D70" s="399" t="s">
        <v>399</v>
      </c>
      <c r="E70" s="399"/>
      <c r="F70" s="127">
        <v>0</v>
      </c>
      <c r="G70" s="210">
        <v>550</v>
      </c>
      <c r="H70" s="210">
        <f t="shared" ref="H70:H75" si="5">F70*G70</f>
        <v>0</v>
      </c>
    </row>
    <row r="71" spans="2:8" x14ac:dyDescent="0.2">
      <c r="B71" s="166" t="s">
        <v>410</v>
      </c>
      <c r="D71" s="399" t="s">
        <v>399</v>
      </c>
      <c r="E71" s="399"/>
      <c r="F71" s="127">
        <v>0</v>
      </c>
      <c r="G71" s="210">
        <v>300</v>
      </c>
      <c r="H71" s="210">
        <f t="shared" si="5"/>
        <v>0</v>
      </c>
    </row>
    <row r="72" spans="2:8" x14ac:dyDescent="0.2">
      <c r="B72" s="166" t="s">
        <v>411</v>
      </c>
      <c r="D72" s="399" t="s">
        <v>401</v>
      </c>
      <c r="E72" s="399"/>
      <c r="F72" s="127">
        <v>0</v>
      </c>
      <c r="G72" s="210">
        <v>400</v>
      </c>
      <c r="H72" s="210">
        <f t="shared" si="5"/>
        <v>0</v>
      </c>
    </row>
    <row r="73" spans="2:8" x14ac:dyDescent="0.2">
      <c r="B73" s="166" t="s">
        <v>411</v>
      </c>
      <c r="D73" s="399" t="s">
        <v>399</v>
      </c>
      <c r="E73" s="399"/>
      <c r="F73" s="127">
        <v>0</v>
      </c>
      <c r="G73" s="210">
        <v>400</v>
      </c>
      <c r="H73" s="210">
        <f t="shared" si="5"/>
        <v>0</v>
      </c>
    </row>
    <row r="74" spans="2:8" x14ac:dyDescent="0.2">
      <c r="B74" s="166" t="s">
        <v>611</v>
      </c>
      <c r="D74" s="399" t="s">
        <v>399</v>
      </c>
      <c r="E74" s="399"/>
      <c r="F74" s="127">
        <v>0</v>
      </c>
      <c r="G74" s="210">
        <v>400</v>
      </c>
      <c r="H74" s="210">
        <f t="shared" si="5"/>
        <v>0</v>
      </c>
    </row>
    <row r="75" spans="2:8" x14ac:dyDescent="0.2">
      <c r="B75" s="169" t="s">
        <v>412</v>
      </c>
      <c r="C75" s="141"/>
      <c r="D75" s="400" t="s">
        <v>614</v>
      </c>
      <c r="E75" s="400"/>
      <c r="F75" s="147">
        <v>0</v>
      </c>
      <c r="G75" s="152">
        <v>0</v>
      </c>
      <c r="H75" s="152">
        <f t="shared" si="5"/>
        <v>0</v>
      </c>
    </row>
    <row r="76" spans="2:8" x14ac:dyDescent="0.2">
      <c r="F76" s="127"/>
      <c r="G76" s="73" t="s">
        <v>179</v>
      </c>
      <c r="H76" s="210">
        <f>SUM(H40:H75)</f>
        <v>0</v>
      </c>
    </row>
    <row r="77" spans="2:8" x14ac:dyDescent="0.2">
      <c r="F77" s="127"/>
      <c r="G77" s="73" t="s">
        <v>518</v>
      </c>
      <c r="H77" s="210">
        <v>0</v>
      </c>
    </row>
    <row r="78" spans="2:8" x14ac:dyDescent="0.2">
      <c r="F78" s="127"/>
      <c r="G78" s="141" t="s">
        <v>251</v>
      </c>
      <c r="H78" s="155">
        <f>(H76+H77)*0.07</f>
        <v>0</v>
      </c>
    </row>
    <row r="79" spans="2:8" x14ac:dyDescent="0.2">
      <c r="G79" s="195" t="s">
        <v>413</v>
      </c>
      <c r="H79" s="100">
        <f>SUM(H76:H78)</f>
        <v>0</v>
      </c>
    </row>
    <row r="80" spans="2:8" x14ac:dyDescent="0.2">
      <c r="D80" s="73"/>
      <c r="E80" s="73"/>
    </row>
    <row r="81" spans="1:8" x14ac:dyDescent="0.2">
      <c r="A81" s="119">
        <v>26.57</v>
      </c>
      <c r="B81" s="113" t="s">
        <v>474</v>
      </c>
      <c r="C81" s="113"/>
      <c r="D81" s="135"/>
      <c r="E81" s="156"/>
      <c r="F81" s="156"/>
      <c r="G81" s="269"/>
      <c r="H81" s="156"/>
    </row>
    <row r="82" spans="1:8" x14ac:dyDescent="0.2">
      <c r="E82" s="153"/>
    </row>
    <row r="83" spans="1:8" x14ac:dyDescent="0.2">
      <c r="A83" s="271"/>
      <c r="B83" s="141"/>
      <c r="C83" s="141"/>
      <c r="D83" s="264"/>
      <c r="E83" s="147" t="s">
        <v>458</v>
      </c>
      <c r="F83" s="147" t="s">
        <v>458</v>
      </c>
      <c r="G83" s="147" t="s">
        <v>458</v>
      </c>
      <c r="H83" s="147" t="s">
        <v>458</v>
      </c>
    </row>
    <row r="84" spans="1:8" x14ac:dyDescent="0.2">
      <c r="A84" s="86" t="s">
        <v>459</v>
      </c>
      <c r="B84" s="389"/>
      <c r="C84" s="389"/>
      <c r="D84" s="389"/>
      <c r="E84" s="228">
        <v>0</v>
      </c>
      <c r="F84" s="228">
        <v>0</v>
      </c>
      <c r="G84" s="228">
        <v>0</v>
      </c>
      <c r="H84" s="228">
        <v>0</v>
      </c>
    </row>
    <row r="85" spans="1:8" x14ac:dyDescent="0.2">
      <c r="A85" s="86">
        <v>1</v>
      </c>
      <c r="B85" s="390"/>
      <c r="C85" s="390"/>
      <c r="D85" s="390"/>
      <c r="E85" s="139"/>
      <c r="F85" s="139"/>
      <c r="G85" s="139"/>
      <c r="H85" s="139"/>
    </row>
    <row r="86" spans="1:8" x14ac:dyDescent="0.2">
      <c r="A86" s="86">
        <v>2</v>
      </c>
      <c r="B86" s="390"/>
      <c r="C86" s="390"/>
      <c r="D86" s="390"/>
      <c r="E86" s="139"/>
      <c r="F86" s="139"/>
      <c r="G86" s="127"/>
      <c r="H86" s="127"/>
    </row>
    <row r="87" spans="1:8" x14ac:dyDescent="0.2">
      <c r="A87" s="86">
        <v>3</v>
      </c>
      <c r="B87" s="390"/>
      <c r="C87" s="390"/>
      <c r="D87" s="390"/>
      <c r="E87" s="139"/>
      <c r="F87" s="139"/>
      <c r="G87" s="139"/>
      <c r="H87" s="139"/>
    </row>
    <row r="88" spans="1:8" x14ac:dyDescent="0.2">
      <c r="A88" s="86">
        <v>4</v>
      </c>
      <c r="B88" s="390"/>
      <c r="C88" s="390"/>
      <c r="D88" s="390"/>
      <c r="E88" s="139"/>
      <c r="F88" s="139"/>
      <c r="G88" s="139"/>
      <c r="H88" s="139"/>
    </row>
    <row r="89" spans="1:8" x14ac:dyDescent="0.2">
      <c r="A89" s="86">
        <v>5</v>
      </c>
      <c r="B89" s="390"/>
      <c r="C89" s="390"/>
      <c r="D89" s="390"/>
      <c r="E89" s="127"/>
      <c r="F89" s="127"/>
      <c r="G89" s="127"/>
      <c r="H89" s="127"/>
    </row>
    <row r="90" spans="1:8" x14ac:dyDescent="0.2">
      <c r="A90" s="86">
        <v>6</v>
      </c>
      <c r="B90" s="390"/>
      <c r="C90" s="390"/>
      <c r="D90" s="390"/>
      <c r="E90" s="127"/>
      <c r="F90" s="272"/>
      <c r="G90" s="272"/>
      <c r="H90" s="272"/>
    </row>
    <row r="91" spans="1:8" x14ac:dyDescent="0.2">
      <c r="A91" s="86">
        <v>7</v>
      </c>
      <c r="B91" s="390"/>
      <c r="C91" s="390"/>
      <c r="D91" s="390"/>
      <c r="E91" s="272"/>
      <c r="F91" s="127"/>
      <c r="G91" s="319"/>
      <c r="H91" s="319"/>
    </row>
    <row r="92" spans="1:8" x14ac:dyDescent="0.2">
      <c r="A92" s="86">
        <v>8</v>
      </c>
      <c r="B92" s="390"/>
      <c r="C92" s="390"/>
      <c r="D92" s="390"/>
      <c r="E92" s="127"/>
      <c r="F92" s="127"/>
      <c r="G92" s="127"/>
      <c r="H92" s="127"/>
    </row>
    <row r="93" spans="1:8" x14ac:dyDescent="0.2">
      <c r="A93" s="86">
        <v>9</v>
      </c>
      <c r="B93" s="390"/>
      <c r="C93" s="390"/>
      <c r="D93" s="390"/>
      <c r="E93" s="139"/>
      <c r="F93" s="139"/>
      <c r="G93" s="319"/>
      <c r="H93" s="319"/>
    </row>
    <row r="94" spans="1:8" x14ac:dyDescent="0.2">
      <c r="A94" s="149">
        <v>10</v>
      </c>
      <c r="B94" s="391"/>
      <c r="C94" s="391"/>
      <c r="D94" s="391"/>
      <c r="E94" s="147"/>
      <c r="F94" s="147"/>
      <c r="G94" s="147"/>
      <c r="H94" s="147"/>
    </row>
    <row r="95" spans="1:8" x14ac:dyDescent="0.2">
      <c r="A95" s="110"/>
      <c r="D95" s="265" t="s">
        <v>23</v>
      </c>
      <c r="E95" s="145">
        <f>SUM(E84:E94)</f>
        <v>0</v>
      </c>
      <c r="F95" s="145">
        <f t="shared" ref="F95:H95" si="6">SUM(F84:F94)</f>
        <v>0</v>
      </c>
      <c r="G95" s="145">
        <f t="shared" si="6"/>
        <v>0</v>
      </c>
      <c r="H95" s="145">
        <f t="shared" si="6"/>
        <v>0</v>
      </c>
    </row>
    <row r="96" spans="1:8" x14ac:dyDescent="0.2">
      <c r="E96" s="211"/>
      <c r="F96" s="89"/>
      <c r="G96" s="89"/>
    </row>
    <row r="97" spans="1:8" ht="18" x14ac:dyDescent="0.25">
      <c r="A97" s="237" t="s">
        <v>500</v>
      </c>
      <c r="B97" s="236" t="s">
        <v>414</v>
      </c>
      <c r="C97" s="134"/>
      <c r="D97" s="117"/>
      <c r="E97" s="269"/>
      <c r="F97" s="269"/>
      <c r="G97" s="269"/>
      <c r="H97" s="269"/>
    </row>
    <row r="98" spans="1:8" x14ac:dyDescent="0.2">
      <c r="D98" s="73"/>
      <c r="E98" s="73"/>
    </row>
    <row r="99" spans="1:8" x14ac:dyDescent="0.2">
      <c r="A99" s="119">
        <v>27.41</v>
      </c>
      <c r="B99" s="113" t="s">
        <v>612</v>
      </c>
      <c r="C99" s="113"/>
      <c r="D99" s="113"/>
      <c r="E99" s="156"/>
      <c r="F99" s="156"/>
      <c r="G99" s="269"/>
      <c r="H99" s="156"/>
    </row>
    <row r="100" spans="1:8" x14ac:dyDescent="0.2">
      <c r="B100" s="107"/>
      <c r="E100" s="140"/>
    </row>
    <row r="101" spans="1:8" x14ac:dyDescent="0.2">
      <c r="A101" s="271"/>
      <c r="B101" s="141"/>
      <c r="C101" s="141"/>
      <c r="D101" s="264"/>
      <c r="E101" s="147" t="s">
        <v>458</v>
      </c>
      <c r="F101" s="147" t="s">
        <v>458</v>
      </c>
      <c r="G101" s="147" t="s">
        <v>458</v>
      </c>
      <c r="H101" s="147" t="s">
        <v>458</v>
      </c>
    </row>
    <row r="102" spans="1:8" x14ac:dyDescent="0.2">
      <c r="A102" s="86" t="s">
        <v>459</v>
      </c>
      <c r="B102" s="389"/>
      <c r="C102" s="389"/>
      <c r="D102" s="389"/>
      <c r="E102" s="228">
        <v>0</v>
      </c>
      <c r="F102" s="228">
        <v>0</v>
      </c>
      <c r="G102" s="228">
        <v>0</v>
      </c>
      <c r="H102" s="228">
        <v>0</v>
      </c>
    </row>
    <row r="103" spans="1:8" x14ac:dyDescent="0.2">
      <c r="A103" s="86">
        <v>1</v>
      </c>
      <c r="B103" s="390"/>
      <c r="C103" s="390"/>
      <c r="D103" s="390"/>
      <c r="E103" s="139"/>
      <c r="F103" s="139"/>
      <c r="G103" s="139"/>
      <c r="H103" s="139"/>
    </row>
    <row r="104" spans="1:8" x14ac:dyDescent="0.2">
      <c r="A104" s="86">
        <v>2</v>
      </c>
      <c r="B104" s="390"/>
      <c r="C104" s="390"/>
      <c r="D104" s="390"/>
      <c r="E104" s="139"/>
      <c r="F104" s="139"/>
      <c r="G104" s="127"/>
      <c r="H104" s="127"/>
    </row>
    <row r="105" spans="1:8" x14ac:dyDescent="0.2">
      <c r="A105" s="86">
        <v>3</v>
      </c>
      <c r="B105" s="390"/>
      <c r="C105" s="390"/>
      <c r="D105" s="390"/>
      <c r="E105" s="139"/>
      <c r="F105" s="139"/>
      <c r="G105" s="139"/>
      <c r="H105" s="139"/>
    </row>
    <row r="106" spans="1:8" x14ac:dyDescent="0.2">
      <c r="A106" s="86">
        <v>4</v>
      </c>
      <c r="B106" s="390"/>
      <c r="C106" s="390"/>
      <c r="D106" s="390"/>
      <c r="E106" s="139"/>
      <c r="F106" s="139"/>
      <c r="G106" s="139"/>
      <c r="H106" s="139"/>
    </row>
    <row r="107" spans="1:8" x14ac:dyDescent="0.2">
      <c r="A107" s="86">
        <v>5</v>
      </c>
      <c r="B107" s="390"/>
      <c r="C107" s="390"/>
      <c r="D107" s="390"/>
      <c r="E107" s="127"/>
      <c r="F107" s="127"/>
      <c r="G107" s="127"/>
      <c r="H107" s="127"/>
    </row>
    <row r="108" spans="1:8" x14ac:dyDescent="0.2">
      <c r="A108" s="86">
        <v>6</v>
      </c>
      <c r="B108" s="390"/>
      <c r="C108" s="390"/>
      <c r="D108" s="390"/>
      <c r="E108" s="127"/>
      <c r="F108" s="272"/>
      <c r="G108" s="272"/>
      <c r="H108" s="272"/>
    </row>
    <row r="109" spans="1:8" x14ac:dyDescent="0.2">
      <c r="A109" s="86">
        <v>7</v>
      </c>
      <c r="B109" s="390"/>
      <c r="C109" s="390"/>
      <c r="D109" s="390"/>
      <c r="E109" s="272"/>
      <c r="F109" s="127"/>
      <c r="G109" s="319"/>
      <c r="H109" s="319"/>
    </row>
    <row r="110" spans="1:8" x14ac:dyDescent="0.2">
      <c r="A110" s="86">
        <v>8</v>
      </c>
      <c r="B110" s="390"/>
      <c r="C110" s="390"/>
      <c r="D110" s="390"/>
      <c r="E110" s="127"/>
      <c r="F110" s="127"/>
      <c r="G110" s="127"/>
      <c r="H110" s="127"/>
    </row>
    <row r="111" spans="1:8" x14ac:dyDescent="0.2">
      <c r="A111" s="86">
        <v>9</v>
      </c>
      <c r="B111" s="390"/>
      <c r="C111" s="390"/>
      <c r="D111" s="390"/>
      <c r="E111" s="139"/>
      <c r="F111" s="139"/>
      <c r="G111" s="319"/>
      <c r="H111" s="319"/>
    </row>
    <row r="112" spans="1:8" x14ac:dyDescent="0.2">
      <c r="A112" s="149">
        <v>10</v>
      </c>
      <c r="B112" s="391"/>
      <c r="C112" s="391"/>
      <c r="D112" s="391"/>
      <c r="E112" s="147"/>
      <c r="F112" s="147"/>
      <c r="G112" s="147"/>
      <c r="H112" s="147"/>
    </row>
    <row r="113" spans="1:8" x14ac:dyDescent="0.2">
      <c r="A113" s="110"/>
      <c r="D113" s="265" t="s">
        <v>23</v>
      </c>
      <c r="E113" s="145">
        <f>SUM(E102:E112)</f>
        <v>0</v>
      </c>
      <c r="F113" s="145">
        <f t="shared" ref="F113:H113" si="7">SUM(F102:F112)</f>
        <v>0</v>
      </c>
      <c r="G113" s="145">
        <f t="shared" si="7"/>
        <v>0</v>
      </c>
      <c r="H113" s="145">
        <f t="shared" si="7"/>
        <v>0</v>
      </c>
    </row>
    <row r="114" spans="1:8" x14ac:dyDescent="0.2">
      <c r="E114" s="99"/>
    </row>
    <row r="115" spans="1:8" ht="18" x14ac:dyDescent="0.25">
      <c r="A115" s="237" t="s">
        <v>501</v>
      </c>
      <c r="B115" s="236" t="s">
        <v>415</v>
      </c>
      <c r="C115" s="134"/>
      <c r="D115" s="117"/>
      <c r="E115" s="117"/>
      <c r="F115" s="117"/>
      <c r="G115" s="117"/>
      <c r="H115" s="117"/>
    </row>
    <row r="116" spans="1:8" x14ac:dyDescent="0.2">
      <c r="D116" s="73"/>
      <c r="E116" s="73"/>
    </row>
    <row r="117" spans="1:8" x14ac:dyDescent="0.2">
      <c r="A117" s="119">
        <v>28.07</v>
      </c>
      <c r="B117" s="204" t="s">
        <v>613</v>
      </c>
      <c r="C117" s="113"/>
      <c r="D117" s="113"/>
      <c r="E117" s="156"/>
      <c r="F117" s="156"/>
      <c r="G117" s="269"/>
      <c r="H117" s="156"/>
    </row>
    <row r="118" spans="1:8" x14ac:dyDescent="0.2">
      <c r="D118" s="140"/>
      <c r="E118" s="99"/>
    </row>
    <row r="119" spans="1:8" x14ac:dyDescent="0.2">
      <c r="A119" s="271"/>
      <c r="B119" s="141"/>
      <c r="C119" s="141"/>
      <c r="D119" s="264"/>
      <c r="E119" s="147" t="s">
        <v>458</v>
      </c>
      <c r="F119" s="147" t="s">
        <v>458</v>
      </c>
      <c r="G119" s="147" t="s">
        <v>458</v>
      </c>
      <c r="H119" s="147" t="s">
        <v>458</v>
      </c>
    </row>
    <row r="120" spans="1:8" x14ac:dyDescent="0.2">
      <c r="A120" s="86" t="s">
        <v>459</v>
      </c>
      <c r="B120" s="389"/>
      <c r="C120" s="389"/>
      <c r="D120" s="389"/>
      <c r="E120" s="228">
        <v>0</v>
      </c>
      <c r="F120" s="228">
        <v>0</v>
      </c>
      <c r="G120" s="228">
        <v>0</v>
      </c>
      <c r="H120" s="228">
        <v>0</v>
      </c>
    </row>
    <row r="121" spans="1:8" x14ac:dyDescent="0.2">
      <c r="A121" s="86">
        <v>1</v>
      </c>
      <c r="B121" s="390"/>
      <c r="C121" s="390"/>
      <c r="D121" s="390"/>
      <c r="E121" s="139"/>
      <c r="F121" s="139"/>
      <c r="G121" s="139"/>
      <c r="H121" s="139"/>
    </row>
    <row r="122" spans="1:8" x14ac:dyDescent="0.2">
      <c r="A122" s="86">
        <v>2</v>
      </c>
      <c r="B122" s="390"/>
      <c r="C122" s="390"/>
      <c r="D122" s="390"/>
      <c r="E122" s="139"/>
      <c r="F122" s="139"/>
      <c r="G122" s="127"/>
      <c r="H122" s="127"/>
    </row>
    <row r="123" spans="1:8" x14ac:dyDescent="0.2">
      <c r="A123" s="86">
        <v>3</v>
      </c>
      <c r="B123" s="390"/>
      <c r="C123" s="390"/>
      <c r="D123" s="390"/>
      <c r="E123" s="139"/>
      <c r="F123" s="139"/>
      <c r="G123" s="139"/>
      <c r="H123" s="139"/>
    </row>
    <row r="124" spans="1:8" x14ac:dyDescent="0.2">
      <c r="A124" s="86">
        <v>4</v>
      </c>
      <c r="B124" s="390"/>
      <c r="C124" s="390"/>
      <c r="D124" s="390"/>
      <c r="E124" s="139"/>
      <c r="F124" s="139"/>
      <c r="G124" s="139"/>
      <c r="H124" s="139"/>
    </row>
    <row r="125" spans="1:8" x14ac:dyDescent="0.2">
      <c r="A125" s="86">
        <v>5</v>
      </c>
      <c r="B125" s="390"/>
      <c r="C125" s="390"/>
      <c r="D125" s="390"/>
      <c r="E125" s="127"/>
      <c r="F125" s="127"/>
      <c r="G125" s="127"/>
      <c r="H125" s="127"/>
    </row>
    <row r="126" spans="1:8" x14ac:dyDescent="0.2">
      <c r="A126" s="86">
        <v>6</v>
      </c>
      <c r="B126" s="390"/>
      <c r="C126" s="390"/>
      <c r="D126" s="390"/>
      <c r="E126" s="127"/>
      <c r="F126" s="272"/>
      <c r="G126" s="272"/>
      <c r="H126" s="272"/>
    </row>
    <row r="127" spans="1:8" x14ac:dyDescent="0.2">
      <c r="A127" s="86">
        <v>7</v>
      </c>
      <c r="B127" s="390"/>
      <c r="C127" s="390"/>
      <c r="D127" s="390"/>
      <c r="E127" s="272"/>
      <c r="F127" s="127"/>
      <c r="G127" s="319"/>
      <c r="H127" s="319"/>
    </row>
    <row r="128" spans="1:8" x14ac:dyDescent="0.2">
      <c r="A128" s="86">
        <v>8</v>
      </c>
      <c r="B128" s="390"/>
      <c r="C128" s="390"/>
      <c r="D128" s="390"/>
      <c r="E128" s="127"/>
      <c r="F128" s="127"/>
      <c r="G128" s="127"/>
      <c r="H128" s="127"/>
    </row>
    <row r="129" spans="1:8" x14ac:dyDescent="0.2">
      <c r="A129" s="86">
        <v>9</v>
      </c>
      <c r="B129" s="390"/>
      <c r="C129" s="390"/>
      <c r="D129" s="390"/>
      <c r="E129" s="139"/>
      <c r="F129" s="139"/>
      <c r="G129" s="319"/>
      <c r="H129" s="319"/>
    </row>
    <row r="130" spans="1:8" x14ac:dyDescent="0.2">
      <c r="A130" s="149">
        <v>10</v>
      </c>
      <c r="B130" s="391"/>
      <c r="C130" s="391"/>
      <c r="D130" s="391"/>
      <c r="E130" s="147"/>
      <c r="F130" s="147"/>
      <c r="G130" s="147"/>
      <c r="H130" s="147"/>
    </row>
    <row r="131" spans="1:8" x14ac:dyDescent="0.2">
      <c r="A131" s="110"/>
      <c r="D131" s="265" t="s">
        <v>23</v>
      </c>
      <c r="E131" s="145">
        <f>SUM(E120:E130)</f>
        <v>0</v>
      </c>
      <c r="F131" s="145">
        <f t="shared" ref="F131:H131" si="8">SUM(F120:F130)</f>
        <v>0</v>
      </c>
      <c r="G131" s="145">
        <f t="shared" si="8"/>
        <v>0</v>
      </c>
      <c r="H131" s="145">
        <f t="shared" si="8"/>
        <v>0</v>
      </c>
    </row>
  </sheetData>
  <mergeCells count="88">
    <mergeCell ref="D72:E72"/>
    <mergeCell ref="D75:E75"/>
    <mergeCell ref="D56:E56"/>
    <mergeCell ref="D63:E63"/>
    <mergeCell ref="D73:E73"/>
    <mergeCell ref="D74:E74"/>
    <mergeCell ref="D67:E67"/>
    <mergeCell ref="D65:E65"/>
    <mergeCell ref="D66:E66"/>
    <mergeCell ref="D68:E68"/>
    <mergeCell ref="D70:E70"/>
    <mergeCell ref="D71:E71"/>
    <mergeCell ref="D58:E58"/>
    <mergeCell ref="D59:E59"/>
    <mergeCell ref="D61:E61"/>
    <mergeCell ref="D62:E62"/>
    <mergeCell ref="D64:E64"/>
    <mergeCell ref="D51:E51"/>
    <mergeCell ref="D52:E52"/>
    <mergeCell ref="D53:E53"/>
    <mergeCell ref="D55:E55"/>
    <mergeCell ref="D57:E57"/>
    <mergeCell ref="B16:D16"/>
    <mergeCell ref="B22:D22"/>
    <mergeCell ref="B23:D23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84:D84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0:D120"/>
    <mergeCell ref="B121:D121"/>
    <mergeCell ref="B122:D122"/>
    <mergeCell ref="B123:D123"/>
    <mergeCell ref="B129:D129"/>
    <mergeCell ref="B130:D130"/>
    <mergeCell ref="B124:D124"/>
    <mergeCell ref="B125:D125"/>
    <mergeCell ref="B126:D126"/>
    <mergeCell ref="B127:D127"/>
    <mergeCell ref="B128:D128"/>
  </mergeCells>
  <pageMargins left="0.25" right="0.25" top="0.75" bottom="0.75" header="0.3" footer="0.3"/>
  <pageSetup scale="10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8E058-B6C4-48A4-AE68-694E2AC6723F}">
  <sheetPr>
    <tabColor theme="0" tint="-0.499984740745262"/>
    <pageSetUpPr fitToPage="1"/>
  </sheetPr>
  <dimension ref="A1:GY298"/>
  <sheetViews>
    <sheetView topLeftCell="A262" zoomScaleNormal="100" workbookViewId="0">
      <selection activeCell="F283" sqref="F283"/>
    </sheetView>
  </sheetViews>
  <sheetFormatPr defaultColWidth="9.140625" defaultRowHeight="12.75" x14ac:dyDescent="0.2"/>
  <cols>
    <col min="1" max="3" width="15.7109375" style="73" customWidth="1"/>
    <col min="4" max="4" width="15.7109375" style="127" customWidth="1"/>
    <col min="5" max="5" width="15.7109375" style="210" customWidth="1"/>
    <col min="6" max="8" width="15.7109375" style="73" customWidth="1"/>
    <col min="9" max="16384" width="9.140625" style="73"/>
  </cols>
  <sheetData>
    <row r="1" spans="1:9" ht="18" x14ac:dyDescent="0.25">
      <c r="A1" s="237" t="s">
        <v>502</v>
      </c>
      <c r="B1" s="236" t="s">
        <v>420</v>
      </c>
      <c r="C1" s="134"/>
      <c r="D1" s="117"/>
      <c r="E1" s="117"/>
      <c r="F1" s="117"/>
      <c r="G1" s="117"/>
      <c r="H1" s="117"/>
      <c r="I1" s="135"/>
    </row>
    <row r="2" spans="1:9" x14ac:dyDescent="0.2">
      <c r="E2" s="73"/>
    </row>
    <row r="3" spans="1:9" x14ac:dyDescent="0.2">
      <c r="A3" s="143">
        <v>31.218</v>
      </c>
      <c r="B3" s="113" t="s">
        <v>141</v>
      </c>
      <c r="C3" s="135"/>
      <c r="D3" s="116"/>
      <c r="E3" s="116"/>
      <c r="F3" s="116"/>
      <c r="G3" s="117"/>
      <c r="H3" s="116"/>
    </row>
    <row r="4" spans="1:9" x14ac:dyDescent="0.2">
      <c r="B4" s="165"/>
      <c r="E4" s="99"/>
      <c r="F4" s="89"/>
      <c r="G4" s="89"/>
    </row>
    <row r="5" spans="1:9" x14ac:dyDescent="0.2">
      <c r="A5" s="271"/>
      <c r="B5" s="141"/>
      <c r="C5" s="141"/>
      <c r="D5" s="264"/>
      <c r="E5" s="147" t="s">
        <v>458</v>
      </c>
      <c r="F5" s="147" t="s">
        <v>458</v>
      </c>
      <c r="G5" s="147" t="s">
        <v>458</v>
      </c>
      <c r="H5" s="147" t="s">
        <v>458</v>
      </c>
    </row>
    <row r="6" spans="1:9" x14ac:dyDescent="0.2">
      <c r="A6" s="86" t="s">
        <v>459</v>
      </c>
      <c r="B6" s="389"/>
      <c r="C6" s="389"/>
      <c r="D6" s="389"/>
      <c r="E6" s="228">
        <v>0</v>
      </c>
      <c r="F6" s="228">
        <v>0</v>
      </c>
      <c r="G6" s="228">
        <v>0</v>
      </c>
      <c r="H6" s="228">
        <v>0</v>
      </c>
    </row>
    <row r="7" spans="1:9" x14ac:dyDescent="0.2">
      <c r="A7" s="86">
        <v>1</v>
      </c>
      <c r="B7" s="390"/>
      <c r="C7" s="390"/>
      <c r="D7" s="390"/>
      <c r="E7" s="139"/>
      <c r="F7" s="139"/>
      <c r="G7" s="139"/>
      <c r="H7" s="139"/>
    </row>
    <row r="8" spans="1:9" x14ac:dyDescent="0.2">
      <c r="A8" s="86">
        <v>2</v>
      </c>
      <c r="B8" s="390"/>
      <c r="C8" s="390"/>
      <c r="D8" s="390"/>
      <c r="E8" s="139"/>
      <c r="F8" s="139"/>
      <c r="G8" s="127"/>
      <c r="H8" s="127"/>
    </row>
    <row r="9" spans="1:9" x14ac:dyDescent="0.2">
      <c r="A9" s="86">
        <v>3</v>
      </c>
      <c r="B9" s="390"/>
      <c r="C9" s="390"/>
      <c r="D9" s="390"/>
      <c r="E9" s="139"/>
      <c r="F9" s="139"/>
      <c r="G9" s="139"/>
      <c r="H9" s="139"/>
    </row>
    <row r="10" spans="1:9" x14ac:dyDescent="0.2">
      <c r="A10" s="86">
        <v>4</v>
      </c>
      <c r="B10" s="390"/>
      <c r="C10" s="390"/>
      <c r="D10" s="390"/>
      <c r="E10" s="139"/>
      <c r="F10" s="139"/>
      <c r="G10" s="139"/>
      <c r="H10" s="139"/>
    </row>
    <row r="11" spans="1:9" x14ac:dyDescent="0.2">
      <c r="A11" s="86">
        <v>5</v>
      </c>
      <c r="B11" s="390"/>
      <c r="C11" s="390"/>
      <c r="D11" s="390"/>
      <c r="E11" s="127"/>
      <c r="F11" s="127"/>
      <c r="G11" s="127"/>
      <c r="H11" s="127"/>
    </row>
    <row r="12" spans="1:9" x14ac:dyDescent="0.2">
      <c r="A12" s="86">
        <v>6</v>
      </c>
      <c r="B12" s="390"/>
      <c r="C12" s="390"/>
      <c r="D12" s="390"/>
      <c r="E12" s="127"/>
      <c r="F12" s="272"/>
      <c r="G12" s="272"/>
      <c r="H12" s="272"/>
    </row>
    <row r="13" spans="1:9" x14ac:dyDescent="0.2">
      <c r="A13" s="86">
        <v>7</v>
      </c>
      <c r="B13" s="390"/>
      <c r="C13" s="390"/>
      <c r="D13" s="390"/>
      <c r="E13" s="272"/>
      <c r="F13" s="127"/>
      <c r="G13" s="319"/>
      <c r="H13" s="319"/>
    </row>
    <row r="14" spans="1:9" x14ac:dyDescent="0.2">
      <c r="A14" s="86">
        <v>8</v>
      </c>
      <c r="B14" s="390"/>
      <c r="C14" s="390"/>
      <c r="D14" s="390"/>
      <c r="E14" s="127"/>
      <c r="F14" s="127"/>
      <c r="G14" s="127"/>
      <c r="H14" s="127"/>
    </row>
    <row r="15" spans="1:9" x14ac:dyDescent="0.2">
      <c r="A15" s="86">
        <v>9</v>
      </c>
      <c r="B15" s="390"/>
      <c r="C15" s="390"/>
      <c r="D15" s="390"/>
      <c r="E15" s="139"/>
      <c r="F15" s="139"/>
      <c r="G15" s="319"/>
      <c r="H15" s="319"/>
    </row>
    <row r="16" spans="1:9" x14ac:dyDescent="0.2">
      <c r="A16" s="149">
        <v>10</v>
      </c>
      <c r="B16" s="391"/>
      <c r="C16" s="391"/>
      <c r="D16" s="391"/>
      <c r="E16" s="147"/>
      <c r="F16" s="147"/>
      <c r="G16" s="147"/>
      <c r="H16" s="147"/>
    </row>
    <row r="17" spans="1:8" x14ac:dyDescent="0.2">
      <c r="A17" s="110"/>
      <c r="D17" s="265" t="s">
        <v>23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B18" s="165"/>
      <c r="E18" s="99"/>
      <c r="F18" s="89"/>
      <c r="G18" s="89"/>
    </row>
    <row r="19" spans="1:8" x14ac:dyDescent="0.2">
      <c r="A19" s="119">
        <v>31.23</v>
      </c>
      <c r="B19" s="113" t="s">
        <v>143</v>
      </c>
      <c r="C19" s="135"/>
      <c r="D19" s="116"/>
      <c r="E19" s="116"/>
      <c r="F19" s="116"/>
      <c r="G19" s="117"/>
      <c r="H19" s="116"/>
    </row>
    <row r="20" spans="1:8" x14ac:dyDescent="0.2">
      <c r="D20" s="73"/>
      <c r="E20" s="73"/>
      <c r="F20" s="86"/>
      <c r="G20" s="89"/>
    </row>
    <row r="21" spans="1:8" x14ac:dyDescent="0.2">
      <c r="A21" s="271"/>
      <c r="B21" s="141"/>
      <c r="C21" s="141"/>
      <c r="D21" s="264"/>
      <c r="E21" s="147" t="s">
        <v>458</v>
      </c>
      <c r="F21" s="147" t="s">
        <v>458</v>
      </c>
      <c r="G21" s="147" t="s">
        <v>458</v>
      </c>
      <c r="H21" s="147" t="s">
        <v>458</v>
      </c>
    </row>
    <row r="22" spans="1:8" x14ac:dyDescent="0.2">
      <c r="A22" s="86" t="s">
        <v>459</v>
      </c>
      <c r="B22" s="389"/>
      <c r="C22" s="389"/>
      <c r="D22" s="389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90"/>
      <c r="C23" s="390"/>
      <c r="D23" s="390"/>
      <c r="E23" s="139"/>
      <c r="F23" s="139"/>
      <c r="G23" s="139"/>
      <c r="H23" s="139"/>
    </row>
    <row r="24" spans="1:8" x14ac:dyDescent="0.2">
      <c r="A24" s="86">
        <v>2</v>
      </c>
      <c r="B24" s="390"/>
      <c r="C24" s="390"/>
      <c r="D24" s="390"/>
      <c r="E24" s="139"/>
      <c r="F24" s="139"/>
      <c r="G24" s="127"/>
      <c r="H24" s="127"/>
    </row>
    <row r="25" spans="1:8" x14ac:dyDescent="0.2">
      <c r="A25" s="86">
        <v>3</v>
      </c>
      <c r="B25" s="390"/>
      <c r="C25" s="390"/>
      <c r="D25" s="390"/>
      <c r="E25" s="139"/>
      <c r="F25" s="139"/>
      <c r="G25" s="139"/>
      <c r="H25" s="139"/>
    </row>
    <row r="26" spans="1:8" x14ac:dyDescent="0.2">
      <c r="A26" s="86">
        <v>4</v>
      </c>
      <c r="B26" s="390"/>
      <c r="C26" s="390"/>
      <c r="D26" s="390"/>
      <c r="E26" s="139"/>
      <c r="F26" s="139"/>
      <c r="G26" s="139"/>
      <c r="H26" s="139"/>
    </row>
    <row r="27" spans="1:8" x14ac:dyDescent="0.2">
      <c r="A27" s="86">
        <v>5</v>
      </c>
      <c r="B27" s="390"/>
      <c r="C27" s="390"/>
      <c r="D27" s="390"/>
      <c r="E27" s="127"/>
      <c r="F27" s="127"/>
      <c r="G27" s="127"/>
      <c r="H27" s="127"/>
    </row>
    <row r="28" spans="1:8" x14ac:dyDescent="0.2">
      <c r="A28" s="86">
        <v>6</v>
      </c>
      <c r="B28" s="390"/>
      <c r="C28" s="390"/>
      <c r="D28" s="390"/>
      <c r="E28" s="127"/>
      <c r="F28" s="272"/>
      <c r="G28" s="272"/>
      <c r="H28" s="272"/>
    </row>
    <row r="29" spans="1:8" x14ac:dyDescent="0.2">
      <c r="A29" s="86">
        <v>7</v>
      </c>
      <c r="B29" s="390"/>
      <c r="C29" s="390"/>
      <c r="D29" s="390"/>
      <c r="E29" s="272"/>
      <c r="F29" s="127"/>
      <c r="G29" s="319"/>
      <c r="H29" s="319"/>
    </row>
    <row r="30" spans="1:8" x14ac:dyDescent="0.2">
      <c r="A30" s="86">
        <v>8</v>
      </c>
      <c r="B30" s="390"/>
      <c r="C30" s="390"/>
      <c r="D30" s="390"/>
      <c r="E30" s="127"/>
      <c r="F30" s="127"/>
      <c r="G30" s="127"/>
      <c r="H30" s="127"/>
    </row>
    <row r="31" spans="1:8" x14ac:dyDescent="0.2">
      <c r="A31" s="86">
        <v>9</v>
      </c>
      <c r="B31" s="390"/>
      <c r="C31" s="390"/>
      <c r="D31" s="390"/>
      <c r="E31" s="139"/>
      <c r="F31" s="139"/>
      <c r="G31" s="319"/>
      <c r="H31" s="319"/>
    </row>
    <row r="32" spans="1:8" x14ac:dyDescent="0.2">
      <c r="A32" s="149">
        <v>10</v>
      </c>
      <c r="B32" s="391"/>
      <c r="C32" s="391"/>
      <c r="D32" s="391"/>
      <c r="E32" s="147"/>
      <c r="F32" s="147"/>
      <c r="G32" s="147"/>
      <c r="H32" s="147"/>
    </row>
    <row r="33" spans="1:8" x14ac:dyDescent="0.2">
      <c r="A33" s="110"/>
      <c r="D33" s="265" t="s">
        <v>23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">
      <c r="A34" s="110"/>
      <c r="D34" s="265"/>
      <c r="E34" s="145"/>
      <c r="F34" s="145"/>
      <c r="G34" s="145"/>
      <c r="H34" s="145"/>
    </row>
    <row r="35" spans="1:8" x14ac:dyDescent="0.2">
      <c r="A35" s="119">
        <v>31.26</v>
      </c>
      <c r="B35" s="113" t="s">
        <v>145</v>
      </c>
      <c r="C35" s="135"/>
      <c r="D35" s="156"/>
      <c r="E35" s="156"/>
      <c r="F35" s="156"/>
      <c r="G35" s="269"/>
      <c r="H35" s="156"/>
    </row>
    <row r="36" spans="1:8" x14ac:dyDescent="0.2">
      <c r="A36" s="127"/>
      <c r="E36" s="73"/>
    </row>
    <row r="37" spans="1:8" x14ac:dyDescent="0.2">
      <c r="A37" s="271"/>
      <c r="B37" s="141"/>
      <c r="C37" s="141"/>
      <c r="D37" s="264"/>
      <c r="E37" s="147" t="s">
        <v>458</v>
      </c>
      <c r="F37" s="147" t="s">
        <v>458</v>
      </c>
      <c r="G37" s="147" t="s">
        <v>458</v>
      </c>
      <c r="H37" s="147" t="s">
        <v>458</v>
      </c>
    </row>
    <row r="38" spans="1:8" x14ac:dyDescent="0.2">
      <c r="A38" s="86" t="s">
        <v>459</v>
      </c>
      <c r="B38" s="389"/>
      <c r="C38" s="389"/>
      <c r="D38" s="389"/>
      <c r="E38" s="228">
        <v>0</v>
      </c>
      <c r="F38" s="228">
        <v>0</v>
      </c>
      <c r="G38" s="228">
        <v>0</v>
      </c>
      <c r="H38" s="228">
        <v>0</v>
      </c>
    </row>
    <row r="39" spans="1:8" x14ac:dyDescent="0.2">
      <c r="A39" s="86">
        <v>1</v>
      </c>
      <c r="B39" s="390"/>
      <c r="C39" s="390"/>
      <c r="D39" s="390"/>
      <c r="E39" s="139"/>
      <c r="F39" s="139"/>
      <c r="G39" s="139"/>
      <c r="H39" s="139"/>
    </row>
    <row r="40" spans="1:8" x14ac:dyDescent="0.2">
      <c r="A40" s="86">
        <v>2</v>
      </c>
      <c r="B40" s="390"/>
      <c r="C40" s="390"/>
      <c r="D40" s="390"/>
      <c r="E40" s="139"/>
      <c r="F40" s="139"/>
      <c r="G40" s="127"/>
      <c r="H40" s="127"/>
    </row>
    <row r="41" spans="1:8" x14ac:dyDescent="0.2">
      <c r="A41" s="86">
        <v>3</v>
      </c>
      <c r="B41" s="390"/>
      <c r="C41" s="390"/>
      <c r="D41" s="390"/>
      <c r="E41" s="139"/>
      <c r="F41" s="139"/>
      <c r="G41" s="139"/>
      <c r="H41" s="139"/>
    </row>
    <row r="42" spans="1:8" x14ac:dyDescent="0.2">
      <c r="A42" s="86">
        <v>4</v>
      </c>
      <c r="B42" s="390"/>
      <c r="C42" s="390"/>
      <c r="D42" s="390"/>
      <c r="E42" s="139"/>
      <c r="F42" s="139"/>
      <c r="G42" s="139"/>
      <c r="H42" s="139"/>
    </row>
    <row r="43" spans="1:8" x14ac:dyDescent="0.2">
      <c r="A43" s="86">
        <v>5</v>
      </c>
      <c r="B43" s="390"/>
      <c r="C43" s="390"/>
      <c r="D43" s="390"/>
      <c r="E43" s="127"/>
      <c r="F43" s="127"/>
      <c r="G43" s="127"/>
      <c r="H43" s="127"/>
    </row>
    <row r="44" spans="1:8" x14ac:dyDescent="0.2">
      <c r="A44" s="86">
        <v>6</v>
      </c>
      <c r="B44" s="390"/>
      <c r="C44" s="390"/>
      <c r="D44" s="390"/>
      <c r="E44" s="127"/>
      <c r="F44" s="272"/>
      <c r="G44" s="272"/>
      <c r="H44" s="272"/>
    </row>
    <row r="45" spans="1:8" x14ac:dyDescent="0.2">
      <c r="A45" s="86">
        <v>7</v>
      </c>
      <c r="B45" s="390"/>
      <c r="C45" s="390"/>
      <c r="D45" s="390"/>
      <c r="E45" s="272"/>
      <c r="F45" s="127"/>
      <c r="G45" s="319"/>
      <c r="H45" s="319"/>
    </row>
    <row r="46" spans="1:8" x14ac:dyDescent="0.2">
      <c r="A46" s="86">
        <v>8</v>
      </c>
      <c r="B46" s="390"/>
      <c r="C46" s="390"/>
      <c r="D46" s="390"/>
      <c r="E46" s="127"/>
      <c r="F46" s="127"/>
      <c r="G46" s="127"/>
      <c r="H46" s="127"/>
    </row>
    <row r="47" spans="1:8" x14ac:dyDescent="0.2">
      <c r="A47" s="86">
        <v>9</v>
      </c>
      <c r="B47" s="390"/>
      <c r="C47" s="390"/>
      <c r="D47" s="390"/>
      <c r="E47" s="139"/>
      <c r="F47" s="139"/>
      <c r="G47" s="319"/>
      <c r="H47" s="319"/>
    </row>
    <row r="48" spans="1:8" x14ac:dyDescent="0.2">
      <c r="A48" s="149">
        <v>10</v>
      </c>
      <c r="B48" s="391"/>
      <c r="C48" s="391"/>
      <c r="D48" s="391"/>
      <c r="E48" s="147"/>
      <c r="F48" s="147"/>
      <c r="G48" s="147"/>
      <c r="H48" s="147"/>
    </row>
    <row r="49" spans="1:8" x14ac:dyDescent="0.2">
      <c r="A49" s="110"/>
      <c r="D49" s="265" t="s">
        <v>23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">
      <c r="A50" s="127"/>
      <c r="E50" s="73"/>
    </row>
    <row r="51" spans="1:8" ht="18" x14ac:dyDescent="0.25">
      <c r="A51" s="237" t="s">
        <v>503</v>
      </c>
      <c r="B51" s="236" t="s">
        <v>421</v>
      </c>
      <c r="C51" s="134"/>
      <c r="D51" s="117"/>
      <c r="E51" s="117"/>
      <c r="F51" s="117"/>
      <c r="G51" s="117"/>
      <c r="H51" s="117"/>
    </row>
    <row r="52" spans="1:8" x14ac:dyDescent="0.2">
      <c r="E52" s="73"/>
    </row>
    <row r="53" spans="1:8" x14ac:dyDescent="0.2">
      <c r="A53" s="119">
        <v>32.130000000000003</v>
      </c>
      <c r="B53" s="113" t="s">
        <v>147</v>
      </c>
      <c r="C53" s="135"/>
      <c r="D53" s="156"/>
      <c r="E53" s="156"/>
      <c r="F53" s="156"/>
      <c r="G53" s="269"/>
      <c r="H53" s="156"/>
    </row>
    <row r="54" spans="1:8" x14ac:dyDescent="0.2">
      <c r="A54" s="127"/>
      <c r="D54" s="81"/>
      <c r="E54" s="81"/>
      <c r="F54" s="81"/>
      <c r="G54" s="96"/>
      <c r="H54" s="81"/>
    </row>
    <row r="55" spans="1:8" x14ac:dyDescent="0.2">
      <c r="A55" s="271"/>
      <c r="B55" s="141"/>
      <c r="C55" s="141"/>
      <c r="D55" s="264"/>
      <c r="E55" s="147" t="s">
        <v>458</v>
      </c>
      <c r="F55" s="147" t="s">
        <v>458</v>
      </c>
      <c r="G55" s="147" t="s">
        <v>458</v>
      </c>
      <c r="H55" s="147" t="s">
        <v>458</v>
      </c>
    </row>
    <row r="56" spans="1:8" x14ac:dyDescent="0.2">
      <c r="A56" s="86" t="s">
        <v>459</v>
      </c>
      <c r="B56" s="389"/>
      <c r="C56" s="389"/>
      <c r="D56" s="389"/>
      <c r="E56" s="228">
        <v>0</v>
      </c>
      <c r="F56" s="228">
        <v>0</v>
      </c>
      <c r="G56" s="228">
        <v>0</v>
      </c>
      <c r="H56" s="228">
        <v>0</v>
      </c>
    </row>
    <row r="57" spans="1:8" x14ac:dyDescent="0.2">
      <c r="A57" s="86">
        <v>1</v>
      </c>
      <c r="B57" s="390"/>
      <c r="C57" s="390"/>
      <c r="D57" s="390"/>
      <c r="E57" s="139"/>
      <c r="F57" s="139"/>
      <c r="G57" s="139"/>
      <c r="H57" s="139"/>
    </row>
    <row r="58" spans="1:8" x14ac:dyDescent="0.2">
      <c r="A58" s="86">
        <v>2</v>
      </c>
      <c r="B58" s="390"/>
      <c r="C58" s="390"/>
      <c r="D58" s="390"/>
      <c r="E58" s="139"/>
      <c r="F58" s="139"/>
      <c r="G58" s="127"/>
      <c r="H58" s="127"/>
    </row>
    <row r="59" spans="1:8" x14ac:dyDescent="0.2">
      <c r="A59" s="86">
        <v>3</v>
      </c>
      <c r="B59" s="390"/>
      <c r="C59" s="390"/>
      <c r="D59" s="390"/>
      <c r="E59" s="139"/>
      <c r="F59" s="139"/>
      <c r="G59" s="139"/>
      <c r="H59" s="139"/>
    </row>
    <row r="60" spans="1:8" x14ac:dyDescent="0.2">
      <c r="A60" s="86">
        <v>4</v>
      </c>
      <c r="B60" s="390"/>
      <c r="C60" s="390"/>
      <c r="D60" s="390"/>
      <c r="E60" s="139"/>
      <c r="F60" s="139"/>
      <c r="G60" s="139"/>
      <c r="H60" s="139"/>
    </row>
    <row r="61" spans="1:8" x14ac:dyDescent="0.2">
      <c r="A61" s="86">
        <v>5</v>
      </c>
      <c r="B61" s="390"/>
      <c r="C61" s="390"/>
      <c r="D61" s="390"/>
      <c r="E61" s="127"/>
      <c r="F61" s="127"/>
      <c r="G61" s="127"/>
      <c r="H61" s="127"/>
    </row>
    <row r="62" spans="1:8" x14ac:dyDescent="0.2">
      <c r="A62" s="86">
        <v>6</v>
      </c>
      <c r="B62" s="390"/>
      <c r="C62" s="390"/>
      <c r="D62" s="390"/>
      <c r="E62" s="127"/>
      <c r="F62" s="272"/>
      <c r="G62" s="272"/>
      <c r="H62" s="272"/>
    </row>
    <row r="63" spans="1:8" x14ac:dyDescent="0.2">
      <c r="A63" s="86">
        <v>7</v>
      </c>
      <c r="B63" s="390"/>
      <c r="C63" s="390"/>
      <c r="D63" s="390"/>
      <c r="E63" s="272"/>
      <c r="F63" s="127"/>
      <c r="G63" s="319"/>
      <c r="H63" s="319"/>
    </row>
    <row r="64" spans="1:8" x14ac:dyDescent="0.2">
      <c r="A64" s="86">
        <v>8</v>
      </c>
      <c r="B64" s="390"/>
      <c r="C64" s="390"/>
      <c r="D64" s="390"/>
      <c r="E64" s="127"/>
      <c r="F64" s="127"/>
      <c r="G64" s="127"/>
      <c r="H64" s="127"/>
    </row>
    <row r="65" spans="1:207" x14ac:dyDescent="0.2">
      <c r="A65" s="86">
        <v>9</v>
      </c>
      <c r="B65" s="390"/>
      <c r="C65" s="390"/>
      <c r="D65" s="390"/>
      <c r="E65" s="139"/>
      <c r="F65" s="139"/>
      <c r="G65" s="319"/>
      <c r="H65" s="319"/>
    </row>
    <row r="66" spans="1:207" x14ac:dyDescent="0.2">
      <c r="A66" s="149">
        <v>10</v>
      </c>
      <c r="B66" s="391"/>
      <c r="C66" s="391"/>
      <c r="D66" s="391"/>
      <c r="E66" s="147"/>
      <c r="F66" s="147"/>
      <c r="G66" s="147"/>
      <c r="H66" s="147"/>
    </row>
    <row r="67" spans="1:207" x14ac:dyDescent="0.2">
      <c r="A67" s="110"/>
      <c r="D67" s="265" t="s">
        <v>23</v>
      </c>
      <c r="E67" s="145">
        <f>SUM(E56:E66)</f>
        <v>0</v>
      </c>
      <c r="F67" s="145">
        <f t="shared" ref="F67:H67" si="3">SUM(F56:F66)</f>
        <v>0</v>
      </c>
      <c r="G67" s="145">
        <f t="shared" si="3"/>
        <v>0</v>
      </c>
      <c r="H67" s="145">
        <f t="shared" si="3"/>
        <v>0</v>
      </c>
    </row>
    <row r="68" spans="1:207" x14ac:dyDescent="0.2">
      <c r="A68" s="127"/>
      <c r="D68" s="81"/>
      <c r="E68" s="81"/>
      <c r="F68" s="81"/>
      <c r="G68" s="96"/>
      <c r="H68" s="81"/>
    </row>
    <row r="69" spans="1:207" x14ac:dyDescent="0.2">
      <c r="A69" s="268" t="s">
        <v>505</v>
      </c>
      <c r="D69" s="81"/>
      <c r="E69" s="81"/>
      <c r="F69" s="81"/>
      <c r="G69" s="96"/>
      <c r="H69" s="81"/>
    </row>
    <row r="70" spans="1:207" s="239" customFormat="1" ht="13.5" thickBot="1" x14ac:dyDescent="0.25">
      <c r="A70" s="108" t="s">
        <v>422</v>
      </c>
      <c r="B70" s="73"/>
      <c r="C70" s="127">
        <v>1758</v>
      </c>
      <c r="D70" s="80" t="s">
        <v>212</v>
      </c>
      <c r="E70" s="73"/>
      <c r="F70" s="73"/>
      <c r="G70" s="96"/>
      <c r="H70" s="80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73"/>
      <c r="BB70" s="73"/>
      <c r="BC70" s="73"/>
      <c r="BD70" s="73"/>
      <c r="BE70" s="73"/>
      <c r="BF70" s="73"/>
      <c r="BG70" s="73"/>
      <c r="BH70" s="73"/>
      <c r="BI70" s="73"/>
      <c r="BJ70" s="73"/>
      <c r="BK70" s="73"/>
      <c r="BL70" s="73"/>
      <c r="BM70" s="73"/>
      <c r="BN70" s="73"/>
      <c r="BO70" s="73"/>
      <c r="BP70" s="73"/>
      <c r="BQ70" s="73"/>
      <c r="BR70" s="73"/>
      <c r="BS70" s="73"/>
      <c r="BT70" s="73"/>
      <c r="BU70" s="73"/>
      <c r="BV70" s="73"/>
      <c r="BW70" s="73"/>
      <c r="BX70" s="73"/>
      <c r="BY70" s="73"/>
      <c r="BZ70" s="73"/>
      <c r="CA70" s="73"/>
      <c r="CB70" s="73"/>
      <c r="CC70" s="73"/>
      <c r="CD70" s="73"/>
      <c r="CE70" s="73"/>
      <c r="CF70" s="73"/>
      <c r="CG70" s="73"/>
      <c r="CH70" s="73"/>
      <c r="CI70" s="73"/>
      <c r="CJ70" s="73"/>
      <c r="CK70" s="73"/>
      <c r="CL70" s="73"/>
      <c r="CM70" s="73"/>
      <c r="CN70" s="73"/>
      <c r="CO70" s="73"/>
      <c r="CP70" s="73"/>
      <c r="CQ70" s="73"/>
      <c r="CR70" s="73"/>
      <c r="CS70" s="73"/>
      <c r="CT70" s="73"/>
      <c r="CU70" s="73"/>
      <c r="CV70" s="73"/>
      <c r="CW70" s="73"/>
      <c r="CX70" s="73"/>
      <c r="CY70" s="73"/>
      <c r="CZ70" s="73"/>
      <c r="DA70" s="73"/>
      <c r="DB70" s="73"/>
      <c r="DC70" s="73"/>
      <c r="DD70" s="73"/>
      <c r="DE70" s="73"/>
      <c r="DF70" s="73"/>
      <c r="DG70" s="73"/>
      <c r="DH70" s="73"/>
      <c r="DI70" s="73"/>
      <c r="DJ70" s="73"/>
      <c r="DK70" s="73"/>
      <c r="DL70" s="73"/>
      <c r="DM70" s="73"/>
      <c r="DN70" s="73"/>
      <c r="DO70" s="73"/>
      <c r="DP70" s="73"/>
      <c r="DQ70" s="73"/>
      <c r="DR70" s="73"/>
      <c r="DS70" s="73"/>
      <c r="DT70" s="73"/>
      <c r="DU70" s="73"/>
      <c r="DV70" s="73"/>
      <c r="DW70" s="73"/>
      <c r="DX70" s="73"/>
      <c r="DY70" s="73"/>
      <c r="DZ70" s="73"/>
      <c r="EA70" s="73"/>
      <c r="EB70" s="73"/>
      <c r="EC70" s="73"/>
      <c r="ED70" s="73"/>
      <c r="EE70" s="73"/>
      <c r="EF70" s="73"/>
      <c r="EG70" s="73"/>
      <c r="EH70" s="73"/>
      <c r="EI70" s="73"/>
      <c r="EJ70" s="73"/>
      <c r="EK70" s="73"/>
      <c r="EL70" s="73"/>
      <c r="EM70" s="73"/>
      <c r="EN70" s="73"/>
      <c r="EO70" s="73"/>
      <c r="EP70" s="73"/>
      <c r="EQ70" s="73"/>
      <c r="ER70" s="73"/>
      <c r="ES70" s="73"/>
      <c r="ET70" s="73"/>
      <c r="EU70" s="73"/>
      <c r="EV70" s="73"/>
      <c r="EW70" s="73"/>
      <c r="EX70" s="73"/>
      <c r="EY70" s="73"/>
      <c r="EZ70" s="73"/>
      <c r="FA70" s="73"/>
      <c r="FB70" s="73"/>
      <c r="FC70" s="73"/>
      <c r="FD70" s="73"/>
      <c r="FE70" s="73"/>
      <c r="FF70" s="73"/>
      <c r="FG70" s="73"/>
      <c r="FH70" s="73"/>
      <c r="FI70" s="73"/>
      <c r="FJ70" s="73"/>
      <c r="FK70" s="73"/>
      <c r="FL70" s="73"/>
      <c r="FM70" s="73"/>
      <c r="FN70" s="73"/>
      <c r="FO70" s="73"/>
      <c r="FP70" s="73"/>
      <c r="FQ70" s="73"/>
      <c r="FR70" s="73"/>
      <c r="FS70" s="73"/>
      <c r="FT70" s="73"/>
      <c r="FU70" s="73"/>
      <c r="FV70" s="73"/>
      <c r="FW70" s="73"/>
      <c r="FX70" s="73"/>
      <c r="FY70" s="73"/>
      <c r="FZ70" s="73"/>
      <c r="GA70" s="73"/>
      <c r="GB70" s="73"/>
      <c r="GC70" s="73"/>
      <c r="GD70" s="73"/>
      <c r="GE70" s="73"/>
      <c r="GF70" s="73"/>
      <c r="GG70" s="73"/>
      <c r="GH70" s="73"/>
      <c r="GI70" s="73"/>
      <c r="GJ70" s="73"/>
      <c r="GK70" s="73"/>
      <c r="GL70" s="73"/>
      <c r="GM70" s="73"/>
      <c r="GN70" s="73"/>
      <c r="GO70" s="73"/>
      <c r="GP70" s="73"/>
      <c r="GQ70" s="73"/>
      <c r="GR70" s="73"/>
      <c r="GS70" s="73"/>
      <c r="GT70" s="73"/>
      <c r="GU70" s="73"/>
      <c r="GV70" s="73"/>
      <c r="GW70" s="73"/>
      <c r="GX70" s="73"/>
      <c r="GY70" s="73"/>
    </row>
    <row r="71" spans="1:207" ht="13.5" thickTop="1" x14ac:dyDescent="0.2">
      <c r="A71" s="108" t="s">
        <v>423</v>
      </c>
      <c r="C71" s="127">
        <v>52</v>
      </c>
      <c r="D71" s="80" t="s">
        <v>212</v>
      </c>
      <c r="E71" s="73"/>
      <c r="G71" s="96"/>
      <c r="H71" s="80"/>
    </row>
    <row r="72" spans="1:207" x14ac:dyDescent="0.2">
      <c r="A72" s="108" t="s">
        <v>424</v>
      </c>
      <c r="C72" s="127">
        <v>217</v>
      </c>
      <c r="D72" s="80" t="s">
        <v>212</v>
      </c>
      <c r="E72" s="73"/>
      <c r="F72" s="93"/>
      <c r="G72" s="77"/>
      <c r="H72" s="93"/>
    </row>
    <row r="73" spans="1:207" x14ac:dyDescent="0.2">
      <c r="A73" s="108" t="s">
        <v>520</v>
      </c>
      <c r="C73" s="127">
        <f>1531+116</f>
        <v>1647</v>
      </c>
      <c r="D73" s="80" t="s">
        <v>212</v>
      </c>
      <c r="E73" s="73"/>
    </row>
    <row r="74" spans="1:207" x14ac:dyDescent="0.2">
      <c r="A74" s="108" t="s">
        <v>743</v>
      </c>
      <c r="C74" s="127">
        <f>79+28</f>
        <v>107</v>
      </c>
      <c r="D74" s="80" t="s">
        <v>212</v>
      </c>
      <c r="E74" s="73"/>
    </row>
    <row r="75" spans="1:207" x14ac:dyDescent="0.2">
      <c r="A75" s="108" t="s">
        <v>519</v>
      </c>
      <c r="C75" s="127">
        <f>1047+239</f>
        <v>1286</v>
      </c>
      <c r="D75" s="80" t="s">
        <v>212</v>
      </c>
      <c r="E75" s="73"/>
    </row>
    <row r="76" spans="1:207" x14ac:dyDescent="0.2">
      <c r="A76" s="196" t="s">
        <v>521</v>
      </c>
      <c r="B76" s="141"/>
      <c r="C76" s="127">
        <v>1151</v>
      </c>
      <c r="D76" s="80" t="s">
        <v>212</v>
      </c>
      <c r="E76" s="73"/>
    </row>
    <row r="77" spans="1:207" x14ac:dyDescent="0.2">
      <c r="B77" s="93"/>
      <c r="C77" s="226">
        <f>SUM(C70:C76)</f>
        <v>6218</v>
      </c>
      <c r="D77" s="275" t="s">
        <v>212</v>
      </c>
      <c r="E77" s="73"/>
      <c r="F77" s="142"/>
      <c r="G77" s="96"/>
      <c r="H77" s="80"/>
    </row>
    <row r="78" spans="1:207" x14ac:dyDescent="0.2">
      <c r="D78" s="73"/>
      <c r="E78" s="73"/>
      <c r="F78" s="142"/>
      <c r="G78" s="96"/>
      <c r="H78" s="80"/>
    </row>
    <row r="79" spans="1:207" x14ac:dyDescent="0.2">
      <c r="A79" s="267" t="s">
        <v>16</v>
      </c>
      <c r="C79" s="93"/>
      <c r="D79" s="73"/>
      <c r="E79" s="73"/>
    </row>
    <row r="80" spans="1:207" x14ac:dyDescent="0.2">
      <c r="A80" s="108" t="s">
        <v>425</v>
      </c>
      <c r="C80" s="213"/>
      <c r="D80" s="73">
        <v>3</v>
      </c>
      <c r="E80" s="84">
        <v>75</v>
      </c>
      <c r="F80" s="73" t="s">
        <v>195</v>
      </c>
      <c r="G80" s="84">
        <f>D80*E80</f>
        <v>225</v>
      </c>
    </row>
    <row r="81" spans="1:9" x14ac:dyDescent="0.2">
      <c r="A81" s="108" t="s">
        <v>530</v>
      </c>
      <c r="C81" s="213"/>
      <c r="D81" s="73">
        <f>(C77*0.25*1.25)/18</f>
        <v>107.95138888888889</v>
      </c>
      <c r="E81" s="84">
        <v>16</v>
      </c>
      <c r="F81" s="73" t="s">
        <v>214</v>
      </c>
      <c r="G81" s="84">
        <f>D81*E81</f>
        <v>1727.2222222222222</v>
      </c>
    </row>
    <row r="82" spans="1:9" x14ac:dyDescent="0.2">
      <c r="A82" s="108" t="s">
        <v>215</v>
      </c>
      <c r="C82" s="213"/>
      <c r="D82" s="73">
        <v>0</v>
      </c>
      <c r="E82" s="84">
        <v>131.85</v>
      </c>
      <c r="F82" s="73" t="s">
        <v>216</v>
      </c>
      <c r="G82" s="84">
        <f>D82*E82</f>
        <v>0</v>
      </c>
    </row>
    <row r="83" spans="1:9" x14ac:dyDescent="0.2">
      <c r="A83" s="108" t="s">
        <v>426</v>
      </c>
      <c r="C83" s="213"/>
      <c r="D83" s="73">
        <f>182/50</f>
        <v>3.64</v>
      </c>
      <c r="E83" s="84">
        <v>150</v>
      </c>
      <c r="F83" s="73" t="s">
        <v>195</v>
      </c>
      <c r="G83" s="84">
        <f>D83*E83</f>
        <v>546</v>
      </c>
    </row>
    <row r="84" spans="1:9" x14ac:dyDescent="0.2">
      <c r="C84" s="213"/>
      <c r="D84" s="80"/>
      <c r="E84" s="123"/>
      <c r="F84" s="80"/>
      <c r="G84" s="80"/>
    </row>
    <row r="85" spans="1:9" x14ac:dyDescent="0.2">
      <c r="A85" s="142" t="s">
        <v>219</v>
      </c>
      <c r="C85" s="212"/>
      <c r="D85" s="73"/>
      <c r="E85" s="84"/>
      <c r="G85" s="84"/>
    </row>
    <row r="86" spans="1:9" x14ac:dyDescent="0.2">
      <c r="A86" s="73" t="s">
        <v>523</v>
      </c>
      <c r="C86" s="80"/>
      <c r="D86" s="73">
        <v>1758</v>
      </c>
      <c r="E86" s="84">
        <v>7</v>
      </c>
      <c r="F86" s="73" t="s">
        <v>212</v>
      </c>
      <c r="G86" s="84">
        <f t="shared" ref="G86:G102" si="4">D86*E86</f>
        <v>12306</v>
      </c>
      <c r="I86" s="360"/>
    </row>
    <row r="87" spans="1:9" x14ac:dyDescent="0.2">
      <c r="A87" s="73" t="s">
        <v>527</v>
      </c>
      <c r="D87" s="73">
        <v>0</v>
      </c>
      <c r="E87" s="84">
        <v>0</v>
      </c>
      <c r="F87" s="73" t="s">
        <v>222</v>
      </c>
      <c r="G87" s="84">
        <f>D87*E87</f>
        <v>0</v>
      </c>
      <c r="I87" s="360"/>
    </row>
    <row r="88" spans="1:9" x14ac:dyDescent="0.2">
      <c r="A88" s="73" t="s">
        <v>427</v>
      </c>
      <c r="D88" s="360">
        <f>36*2</f>
        <v>72</v>
      </c>
      <c r="E88" s="84">
        <v>25</v>
      </c>
      <c r="F88" s="73" t="s">
        <v>212</v>
      </c>
      <c r="G88" s="84">
        <f>D88*E88</f>
        <v>1800</v>
      </c>
    </row>
    <row r="89" spans="1:9" x14ac:dyDescent="0.2">
      <c r="A89" s="73" t="s">
        <v>524</v>
      </c>
      <c r="D89" s="73">
        <v>217</v>
      </c>
      <c r="E89" s="84">
        <v>6.5</v>
      </c>
      <c r="F89" s="73" t="s">
        <v>212</v>
      </c>
      <c r="G89" s="84">
        <f t="shared" si="4"/>
        <v>1410.5</v>
      </c>
    </row>
    <row r="90" spans="1:9" x14ac:dyDescent="0.2">
      <c r="A90" s="73" t="s">
        <v>522</v>
      </c>
      <c r="D90" s="73">
        <v>1647</v>
      </c>
      <c r="E90" s="84">
        <v>6.5</v>
      </c>
      <c r="F90" s="73" t="s">
        <v>212</v>
      </c>
      <c r="G90" s="84">
        <f t="shared" si="4"/>
        <v>10705.5</v>
      </c>
    </row>
    <row r="91" spans="1:9" x14ac:dyDescent="0.2">
      <c r="A91" s="73" t="s">
        <v>423</v>
      </c>
      <c r="D91" s="360">
        <v>1</v>
      </c>
      <c r="E91" s="84">
        <v>800</v>
      </c>
      <c r="F91" s="73" t="s">
        <v>195</v>
      </c>
      <c r="G91" s="84">
        <f t="shared" si="4"/>
        <v>800</v>
      </c>
    </row>
    <row r="92" spans="1:9" x14ac:dyDescent="0.2">
      <c r="A92" s="73" t="s">
        <v>430</v>
      </c>
      <c r="D92" s="360">
        <f>6*13+5*8</f>
        <v>118</v>
      </c>
      <c r="E92" s="84">
        <v>40</v>
      </c>
      <c r="F92" s="73" t="s">
        <v>222</v>
      </c>
      <c r="G92" s="84">
        <f t="shared" si="4"/>
        <v>4720</v>
      </c>
    </row>
    <row r="93" spans="1:9" x14ac:dyDescent="0.2">
      <c r="A93" s="73" t="s">
        <v>526</v>
      </c>
      <c r="D93" s="73">
        <v>107</v>
      </c>
      <c r="E93" s="84">
        <v>6.5</v>
      </c>
      <c r="F93" s="73" t="s">
        <v>212</v>
      </c>
      <c r="G93" s="84">
        <f t="shared" ref="G93" si="5">D93*E93</f>
        <v>695.5</v>
      </c>
    </row>
    <row r="94" spans="1:9" x14ac:dyDescent="0.2">
      <c r="A94" s="73" t="s">
        <v>528</v>
      </c>
      <c r="D94" s="73">
        <v>1151</v>
      </c>
      <c r="E94" s="84">
        <v>6.5</v>
      </c>
      <c r="F94" s="73" t="s">
        <v>212</v>
      </c>
      <c r="G94" s="84">
        <f t="shared" si="4"/>
        <v>7481.5</v>
      </c>
    </row>
    <row r="95" spans="1:9" x14ac:dyDescent="0.2">
      <c r="A95" s="73" t="s">
        <v>525</v>
      </c>
      <c r="D95" s="73">
        <v>1286</v>
      </c>
      <c r="E95" s="84">
        <v>6.5</v>
      </c>
      <c r="F95" s="73" t="s">
        <v>212</v>
      </c>
      <c r="G95" s="84">
        <f t="shared" si="4"/>
        <v>8359</v>
      </c>
    </row>
    <row r="96" spans="1:9" x14ac:dyDescent="0.2">
      <c r="A96" s="73" t="s">
        <v>529</v>
      </c>
      <c r="D96" s="73">
        <v>0</v>
      </c>
      <c r="E96" s="84">
        <v>0</v>
      </c>
      <c r="F96" s="73" t="s">
        <v>222</v>
      </c>
      <c r="G96" s="84">
        <f t="shared" si="4"/>
        <v>0</v>
      </c>
    </row>
    <row r="97" spans="1:8" x14ac:dyDescent="0.2">
      <c r="A97" s="73" t="s">
        <v>431</v>
      </c>
      <c r="D97" s="73">
        <v>0</v>
      </c>
      <c r="E97" s="84">
        <v>0</v>
      </c>
      <c r="F97" s="73" t="s">
        <v>222</v>
      </c>
      <c r="G97" s="84">
        <f>D97*E97</f>
        <v>0</v>
      </c>
    </row>
    <row r="98" spans="1:8" x14ac:dyDescent="0.2">
      <c r="A98" s="73" t="s">
        <v>428</v>
      </c>
      <c r="C98" s="80"/>
      <c r="D98" s="73">
        <v>0</v>
      </c>
      <c r="E98" s="84">
        <v>82.5</v>
      </c>
      <c r="F98" s="73" t="s">
        <v>429</v>
      </c>
      <c r="G98" s="84">
        <f>D98*E98</f>
        <v>0</v>
      </c>
    </row>
    <row r="99" spans="1:8" x14ac:dyDescent="0.2">
      <c r="A99" s="73" t="s">
        <v>432</v>
      </c>
      <c r="D99" s="360">
        <v>2</v>
      </c>
      <c r="E99" s="84">
        <v>1500</v>
      </c>
      <c r="F99" s="73" t="s">
        <v>195</v>
      </c>
      <c r="G99" s="84">
        <f t="shared" si="4"/>
        <v>3000</v>
      </c>
    </row>
    <row r="100" spans="1:8" x14ac:dyDescent="0.2">
      <c r="A100" s="73" t="s">
        <v>225</v>
      </c>
      <c r="D100" s="73">
        <v>6500</v>
      </c>
      <c r="E100" s="84">
        <v>0.4</v>
      </c>
      <c r="F100" s="73" t="s">
        <v>212</v>
      </c>
      <c r="G100" s="84">
        <f t="shared" si="4"/>
        <v>2600</v>
      </c>
    </row>
    <row r="101" spans="1:8" x14ac:dyDescent="0.2">
      <c r="A101" s="73" t="s">
        <v>227</v>
      </c>
      <c r="D101" s="73">
        <v>6500</v>
      </c>
      <c r="E101" s="84">
        <v>0.05</v>
      </c>
      <c r="F101" s="73" t="s">
        <v>212</v>
      </c>
      <c r="G101" s="84">
        <f t="shared" si="4"/>
        <v>325</v>
      </c>
    </row>
    <row r="102" spans="1:8" x14ac:dyDescent="0.2">
      <c r="A102" s="141" t="s">
        <v>433</v>
      </c>
      <c r="B102" s="141"/>
      <c r="C102" s="141"/>
      <c r="D102" s="276">
        <v>0</v>
      </c>
      <c r="E102" s="277">
        <v>0.45</v>
      </c>
      <c r="F102" s="276" t="s">
        <v>212</v>
      </c>
      <c r="G102" s="152">
        <f t="shared" si="4"/>
        <v>0</v>
      </c>
    </row>
    <row r="103" spans="1:8" x14ac:dyDescent="0.2">
      <c r="A103" s="91"/>
      <c r="D103" s="73"/>
      <c r="E103" s="73"/>
      <c r="F103" s="79" t="s">
        <v>23</v>
      </c>
      <c r="G103" s="100">
        <f>SUM(G80:G102)</f>
        <v>56701.222222222219</v>
      </c>
    </row>
    <row r="104" spans="1:8" x14ac:dyDescent="0.2">
      <c r="D104" s="73"/>
      <c r="E104" s="73"/>
    </row>
    <row r="105" spans="1:8" x14ac:dyDescent="0.2">
      <c r="A105" s="119">
        <v>32.142000000000003</v>
      </c>
      <c r="B105" s="113" t="s">
        <v>531</v>
      </c>
      <c r="C105" s="135"/>
      <c r="D105" s="116"/>
      <c r="E105" s="156"/>
      <c r="F105" s="156"/>
      <c r="G105" s="269"/>
      <c r="H105" s="156"/>
    </row>
    <row r="106" spans="1:8" x14ac:dyDescent="0.2">
      <c r="C106" s="81"/>
      <c r="D106" s="81"/>
      <c r="E106" s="81"/>
      <c r="F106" s="81"/>
      <c r="G106" s="96"/>
      <c r="H106" s="81"/>
    </row>
    <row r="107" spans="1:8" x14ac:dyDescent="0.2">
      <c r="A107" s="271"/>
      <c r="B107" s="141"/>
      <c r="C107" s="141"/>
      <c r="D107" s="264"/>
      <c r="E107" s="147" t="s">
        <v>458</v>
      </c>
      <c r="F107" s="147" t="s">
        <v>458</v>
      </c>
      <c r="G107" s="147" t="s">
        <v>458</v>
      </c>
      <c r="H107" s="147" t="s">
        <v>458</v>
      </c>
    </row>
    <row r="108" spans="1:8" x14ac:dyDescent="0.2">
      <c r="A108" s="86" t="s">
        <v>459</v>
      </c>
      <c r="B108" s="389"/>
      <c r="C108" s="389"/>
      <c r="D108" s="389"/>
      <c r="E108" s="228">
        <v>0</v>
      </c>
      <c r="F108" s="228">
        <v>0</v>
      </c>
      <c r="G108" s="228">
        <v>0</v>
      </c>
      <c r="H108" s="228">
        <v>0</v>
      </c>
    </row>
    <row r="109" spans="1:8" x14ac:dyDescent="0.2">
      <c r="A109" s="86">
        <v>1</v>
      </c>
      <c r="B109" s="390"/>
      <c r="C109" s="390"/>
      <c r="D109" s="390"/>
      <c r="E109" s="139"/>
      <c r="F109" s="139"/>
      <c r="G109" s="139"/>
      <c r="H109" s="139"/>
    </row>
    <row r="110" spans="1:8" x14ac:dyDescent="0.2">
      <c r="A110" s="86">
        <v>2</v>
      </c>
      <c r="B110" s="390"/>
      <c r="C110" s="390"/>
      <c r="D110" s="390"/>
      <c r="E110" s="139"/>
      <c r="F110" s="139"/>
      <c r="G110" s="127"/>
      <c r="H110" s="127"/>
    </row>
    <row r="111" spans="1:8" x14ac:dyDescent="0.2">
      <c r="A111" s="86">
        <v>3</v>
      </c>
      <c r="B111" s="390"/>
      <c r="C111" s="390"/>
      <c r="D111" s="390"/>
      <c r="E111" s="139"/>
      <c r="F111" s="139"/>
      <c r="G111" s="139"/>
      <c r="H111" s="139"/>
    </row>
    <row r="112" spans="1:8" x14ac:dyDescent="0.2">
      <c r="A112" s="86">
        <v>4</v>
      </c>
      <c r="B112" s="390"/>
      <c r="C112" s="390"/>
      <c r="D112" s="390"/>
      <c r="E112" s="139"/>
      <c r="F112" s="139"/>
      <c r="G112" s="139"/>
      <c r="H112" s="139"/>
    </row>
    <row r="113" spans="1:8" x14ac:dyDescent="0.2">
      <c r="A113" s="86">
        <v>5</v>
      </c>
      <c r="B113" s="390"/>
      <c r="C113" s="390"/>
      <c r="D113" s="390"/>
      <c r="E113" s="127"/>
      <c r="F113" s="127"/>
      <c r="G113" s="127"/>
      <c r="H113" s="127"/>
    </row>
    <row r="114" spans="1:8" x14ac:dyDescent="0.2">
      <c r="A114" s="86">
        <v>6</v>
      </c>
      <c r="B114" s="390"/>
      <c r="C114" s="390"/>
      <c r="D114" s="390"/>
      <c r="E114" s="127"/>
      <c r="F114" s="272"/>
      <c r="G114" s="272"/>
      <c r="H114" s="272"/>
    </row>
    <row r="115" spans="1:8" x14ac:dyDescent="0.2">
      <c r="A115" s="86">
        <v>7</v>
      </c>
      <c r="B115" s="390"/>
      <c r="C115" s="390"/>
      <c r="D115" s="390"/>
      <c r="E115" s="272"/>
      <c r="F115" s="127"/>
      <c r="G115" s="319"/>
      <c r="H115" s="319"/>
    </row>
    <row r="116" spans="1:8" x14ac:dyDescent="0.2">
      <c r="A116" s="86">
        <v>8</v>
      </c>
      <c r="B116" s="390"/>
      <c r="C116" s="390"/>
      <c r="D116" s="390"/>
      <c r="E116" s="127"/>
      <c r="F116" s="127"/>
      <c r="G116" s="127"/>
      <c r="H116" s="127"/>
    </row>
    <row r="117" spans="1:8" x14ac:dyDescent="0.2">
      <c r="A117" s="86">
        <v>9</v>
      </c>
      <c r="B117" s="390"/>
      <c r="C117" s="390"/>
      <c r="D117" s="390"/>
      <c r="E117" s="139"/>
      <c r="F117" s="139"/>
      <c r="G117" s="319"/>
      <c r="H117" s="319"/>
    </row>
    <row r="118" spans="1:8" x14ac:dyDescent="0.2">
      <c r="A118" s="149">
        <v>10</v>
      </c>
      <c r="B118" s="391"/>
      <c r="C118" s="391"/>
      <c r="D118" s="391"/>
      <c r="E118" s="147"/>
      <c r="F118" s="147"/>
      <c r="G118" s="147"/>
      <c r="H118" s="147"/>
    </row>
    <row r="119" spans="1:8" x14ac:dyDescent="0.2">
      <c r="A119" s="110"/>
      <c r="D119" s="265" t="s">
        <v>23</v>
      </c>
      <c r="E119" s="145">
        <f>SUM(E108:E118)</f>
        <v>0</v>
      </c>
      <c r="F119" s="145">
        <f t="shared" ref="F119:H119" si="6">SUM(F108:F118)</f>
        <v>0</v>
      </c>
      <c r="G119" s="145">
        <f t="shared" si="6"/>
        <v>0</v>
      </c>
      <c r="H119" s="145">
        <f t="shared" si="6"/>
        <v>0</v>
      </c>
    </row>
    <row r="120" spans="1:8" x14ac:dyDescent="0.2">
      <c r="C120" s="81"/>
      <c r="D120" s="81"/>
      <c r="E120" s="81"/>
      <c r="F120" s="81"/>
      <c r="G120" s="96"/>
      <c r="H120" s="81"/>
    </row>
    <row r="121" spans="1:8" x14ac:dyDescent="0.2">
      <c r="A121" s="266" t="s">
        <v>505</v>
      </c>
      <c r="C121" s="81"/>
      <c r="D121" s="81"/>
      <c r="E121" s="81"/>
      <c r="F121" s="81"/>
      <c r="G121" s="96"/>
      <c r="H121" s="81"/>
    </row>
    <row r="122" spans="1:8" x14ac:dyDescent="0.2">
      <c r="A122" s="108" t="s">
        <v>422</v>
      </c>
      <c r="B122" s="127">
        <v>0</v>
      </c>
      <c r="C122" s="108" t="s">
        <v>212</v>
      </c>
      <c r="D122" s="73"/>
      <c r="E122" s="73"/>
    </row>
    <row r="123" spans="1:8" x14ac:dyDescent="0.2">
      <c r="A123" s="108" t="s">
        <v>424</v>
      </c>
      <c r="B123" s="127">
        <v>0</v>
      </c>
      <c r="C123" s="108" t="s">
        <v>212</v>
      </c>
      <c r="D123" s="73"/>
      <c r="E123" s="73"/>
    </row>
    <row r="124" spans="1:8" x14ac:dyDescent="0.2">
      <c r="A124" s="108" t="s">
        <v>423</v>
      </c>
      <c r="B124" s="127">
        <v>0</v>
      </c>
      <c r="C124" s="108" t="s">
        <v>212</v>
      </c>
      <c r="D124" s="73"/>
      <c r="E124" s="73"/>
    </row>
    <row r="125" spans="1:8" x14ac:dyDescent="0.2">
      <c r="A125" s="108" t="s">
        <v>521</v>
      </c>
      <c r="B125" s="127">
        <v>0</v>
      </c>
      <c r="C125" s="108" t="s">
        <v>212</v>
      </c>
      <c r="D125" s="73"/>
      <c r="E125" s="73"/>
    </row>
    <row r="126" spans="1:8" x14ac:dyDescent="0.2">
      <c r="A126" s="196" t="s">
        <v>519</v>
      </c>
      <c r="B126" s="147">
        <v>0</v>
      </c>
      <c r="C126" s="196" t="s">
        <v>212</v>
      </c>
      <c r="D126" s="73"/>
      <c r="E126" s="73"/>
    </row>
    <row r="127" spans="1:8" x14ac:dyDescent="0.2">
      <c r="B127" s="73">
        <f>SUM(B122:B126)</f>
        <v>0</v>
      </c>
      <c r="C127" s="108" t="s">
        <v>212</v>
      </c>
      <c r="D127" s="73"/>
      <c r="E127" s="73"/>
    </row>
    <row r="128" spans="1:8" x14ac:dyDescent="0.2">
      <c r="B128" s="141">
        <f>B127*0.08</f>
        <v>0</v>
      </c>
      <c r="C128" s="196" t="s">
        <v>532</v>
      </c>
      <c r="D128" s="73"/>
      <c r="E128" s="73"/>
    </row>
    <row r="129" spans="1:8" x14ac:dyDescent="0.2">
      <c r="B129" s="79">
        <f>SUM(B127:B128)</f>
        <v>0</v>
      </c>
      <c r="C129" s="92" t="s">
        <v>533</v>
      </c>
      <c r="D129" s="73"/>
      <c r="E129" s="73"/>
    </row>
    <row r="130" spans="1:8" x14ac:dyDescent="0.2">
      <c r="D130" s="73"/>
      <c r="E130" s="73"/>
    </row>
    <row r="131" spans="1:8" x14ac:dyDescent="0.2">
      <c r="A131" s="108" t="s">
        <v>434</v>
      </c>
      <c r="C131" s="127">
        <v>0</v>
      </c>
      <c r="D131" s="108" t="s">
        <v>195</v>
      </c>
      <c r="E131" s="73"/>
    </row>
    <row r="132" spans="1:8" x14ac:dyDescent="0.2">
      <c r="D132" s="73"/>
      <c r="E132" s="108"/>
    </row>
    <row r="133" spans="1:8" x14ac:dyDescent="0.2">
      <c r="A133" s="91" t="s">
        <v>537</v>
      </c>
      <c r="D133" s="73"/>
      <c r="E133" s="73"/>
    </row>
    <row r="134" spans="1:8" x14ac:dyDescent="0.2">
      <c r="A134" s="108" t="s">
        <v>534</v>
      </c>
      <c r="D134" s="127" t="s">
        <v>264</v>
      </c>
      <c r="E134" s="73">
        <v>0</v>
      </c>
      <c r="F134" s="84">
        <v>6.25</v>
      </c>
      <c r="G134" s="73" t="s">
        <v>212</v>
      </c>
      <c r="H134" s="84">
        <f t="shared" ref="H134:H142" si="7">E134*F134</f>
        <v>0</v>
      </c>
    </row>
    <row r="135" spans="1:8" x14ac:dyDescent="0.2">
      <c r="A135" s="108" t="s">
        <v>435</v>
      </c>
      <c r="D135" s="127" t="s">
        <v>264</v>
      </c>
      <c r="E135" s="73">
        <v>0</v>
      </c>
      <c r="F135" s="84">
        <v>12</v>
      </c>
      <c r="G135" s="73" t="s">
        <v>222</v>
      </c>
      <c r="H135" s="84">
        <f t="shared" si="7"/>
        <v>0</v>
      </c>
    </row>
    <row r="136" spans="1:8" x14ac:dyDescent="0.2">
      <c r="A136" s="108" t="s">
        <v>436</v>
      </c>
      <c r="D136" s="127" t="s">
        <v>264</v>
      </c>
      <c r="E136" s="73">
        <v>0</v>
      </c>
      <c r="F136" s="84">
        <v>7.25</v>
      </c>
      <c r="G136" s="73" t="s">
        <v>212</v>
      </c>
      <c r="H136" s="84">
        <f t="shared" si="7"/>
        <v>0</v>
      </c>
    </row>
    <row r="137" spans="1:8" x14ac:dyDescent="0.2">
      <c r="A137" s="108" t="s">
        <v>423</v>
      </c>
      <c r="D137" s="127" t="s">
        <v>264</v>
      </c>
      <c r="E137" s="73">
        <v>0</v>
      </c>
      <c r="F137" s="84">
        <v>15.75</v>
      </c>
      <c r="G137" s="73" t="s">
        <v>212</v>
      </c>
      <c r="H137" s="84">
        <f t="shared" si="7"/>
        <v>0</v>
      </c>
    </row>
    <row r="138" spans="1:8" x14ac:dyDescent="0.2">
      <c r="A138" s="108" t="s">
        <v>535</v>
      </c>
      <c r="D138" s="127" t="s">
        <v>264</v>
      </c>
      <c r="E138" s="73">
        <v>0</v>
      </c>
      <c r="F138" s="84">
        <v>3.25</v>
      </c>
      <c r="G138" s="73" t="s">
        <v>222</v>
      </c>
      <c r="H138" s="84">
        <f t="shared" si="7"/>
        <v>0</v>
      </c>
    </row>
    <row r="139" spans="1:8" x14ac:dyDescent="0.2">
      <c r="A139" s="108" t="s">
        <v>536</v>
      </c>
      <c r="D139" s="127" t="s">
        <v>264</v>
      </c>
      <c r="E139" s="73">
        <v>0</v>
      </c>
      <c r="F139" s="84">
        <v>6.75</v>
      </c>
      <c r="G139" s="73" t="s">
        <v>212</v>
      </c>
      <c r="H139" s="84">
        <f t="shared" si="7"/>
        <v>0</v>
      </c>
    </row>
    <row r="140" spans="1:8" x14ac:dyDescent="0.2">
      <c r="A140" s="108" t="s">
        <v>437</v>
      </c>
      <c r="D140" s="127" t="s">
        <v>264</v>
      </c>
      <c r="E140" s="73">
        <v>0</v>
      </c>
      <c r="F140" s="84">
        <v>1</v>
      </c>
      <c r="H140" s="84">
        <f t="shared" si="7"/>
        <v>0</v>
      </c>
    </row>
    <row r="141" spans="1:8" x14ac:dyDescent="0.2">
      <c r="A141" s="108" t="s">
        <v>438</v>
      </c>
      <c r="D141" s="127" t="s">
        <v>264</v>
      </c>
      <c r="E141" s="73">
        <v>0</v>
      </c>
      <c r="F141" s="84">
        <v>1.75</v>
      </c>
      <c r="G141" s="73" t="s">
        <v>212</v>
      </c>
      <c r="H141" s="84">
        <f t="shared" si="7"/>
        <v>0</v>
      </c>
    </row>
    <row r="142" spans="1:8" x14ac:dyDescent="0.2">
      <c r="A142" s="196" t="s">
        <v>439</v>
      </c>
      <c r="B142" s="141"/>
      <c r="C142" s="141"/>
      <c r="D142" s="147" t="s">
        <v>264</v>
      </c>
      <c r="E142" s="141">
        <v>0</v>
      </c>
      <c r="F142" s="152">
        <v>100</v>
      </c>
      <c r="G142" s="141" t="s">
        <v>195</v>
      </c>
      <c r="H142" s="152">
        <f t="shared" si="7"/>
        <v>0</v>
      </c>
    </row>
    <row r="143" spans="1:8" x14ac:dyDescent="0.2">
      <c r="A143" s="108"/>
      <c r="E143" s="73"/>
      <c r="F143" s="84"/>
      <c r="G143" s="103" t="s">
        <v>23</v>
      </c>
      <c r="H143" s="101">
        <f>SUM(H134:H142)</f>
        <v>0</v>
      </c>
    </row>
    <row r="144" spans="1:8" x14ac:dyDescent="0.2">
      <c r="A144" s="108"/>
      <c r="E144" s="73"/>
      <c r="F144" s="84"/>
      <c r="H144" s="84"/>
    </row>
    <row r="145" spans="1:8" x14ac:dyDescent="0.2">
      <c r="A145" s="214" t="s">
        <v>378</v>
      </c>
      <c r="E145" s="73"/>
      <c r="F145" s="84"/>
      <c r="H145" s="84"/>
    </row>
    <row r="146" spans="1:8" x14ac:dyDescent="0.2">
      <c r="A146" s="108" t="s">
        <v>538</v>
      </c>
      <c r="D146" s="127" t="s">
        <v>264</v>
      </c>
      <c r="E146" s="73">
        <v>0</v>
      </c>
      <c r="F146" s="84">
        <v>1.5</v>
      </c>
      <c r="G146" s="73" t="s">
        <v>212</v>
      </c>
      <c r="H146" s="84">
        <f>E146*F146</f>
        <v>0</v>
      </c>
    </row>
    <row r="147" spans="1:8" x14ac:dyDescent="0.2">
      <c r="D147" s="103"/>
      <c r="E147" s="215"/>
    </row>
    <row r="148" spans="1:8" x14ac:dyDescent="0.2">
      <c r="A148" s="119">
        <v>32.18</v>
      </c>
      <c r="B148" s="113" t="s">
        <v>416</v>
      </c>
      <c r="C148" s="135"/>
      <c r="D148" s="156"/>
      <c r="E148" s="156"/>
      <c r="F148" s="156"/>
      <c r="G148" s="269"/>
      <c r="H148" s="156"/>
    </row>
    <row r="150" spans="1:8" x14ac:dyDescent="0.2">
      <c r="A150" s="271"/>
      <c r="B150" s="141"/>
      <c r="C150" s="141"/>
      <c r="D150" s="264"/>
      <c r="E150" s="147" t="s">
        <v>458</v>
      </c>
      <c r="F150" s="147" t="s">
        <v>458</v>
      </c>
      <c r="G150" s="147" t="s">
        <v>458</v>
      </c>
      <c r="H150" s="147" t="s">
        <v>458</v>
      </c>
    </row>
    <row r="151" spans="1:8" x14ac:dyDescent="0.2">
      <c r="A151" s="86" t="s">
        <v>459</v>
      </c>
      <c r="B151" s="389"/>
      <c r="C151" s="389"/>
      <c r="D151" s="389"/>
      <c r="E151" s="228">
        <v>0</v>
      </c>
      <c r="F151" s="228">
        <v>0</v>
      </c>
      <c r="G151" s="228">
        <v>0</v>
      </c>
      <c r="H151" s="228">
        <v>0</v>
      </c>
    </row>
    <row r="152" spans="1:8" x14ac:dyDescent="0.2">
      <c r="A152" s="86">
        <v>1</v>
      </c>
      <c r="B152" s="390"/>
      <c r="C152" s="390"/>
      <c r="D152" s="390"/>
      <c r="E152" s="139"/>
      <c r="F152" s="139"/>
      <c r="G152" s="139"/>
      <c r="H152" s="139"/>
    </row>
    <row r="153" spans="1:8" x14ac:dyDescent="0.2">
      <c r="A153" s="86">
        <v>2</v>
      </c>
      <c r="B153" s="390"/>
      <c r="C153" s="390"/>
      <c r="D153" s="390"/>
      <c r="E153" s="139"/>
      <c r="F153" s="139"/>
      <c r="G153" s="127"/>
      <c r="H153" s="127"/>
    </row>
    <row r="154" spans="1:8" x14ac:dyDescent="0.2">
      <c r="A154" s="86">
        <v>3</v>
      </c>
      <c r="B154" s="390"/>
      <c r="C154" s="390"/>
      <c r="D154" s="390"/>
      <c r="E154" s="139"/>
      <c r="F154" s="139"/>
      <c r="G154" s="139"/>
      <c r="H154" s="139"/>
    </row>
    <row r="155" spans="1:8" x14ac:dyDescent="0.2">
      <c r="A155" s="86">
        <v>4</v>
      </c>
      <c r="B155" s="390"/>
      <c r="C155" s="390"/>
      <c r="D155" s="390"/>
      <c r="E155" s="139"/>
      <c r="F155" s="139"/>
      <c r="G155" s="139"/>
      <c r="H155" s="139"/>
    </row>
    <row r="156" spans="1:8" x14ac:dyDescent="0.2">
      <c r="A156" s="86">
        <v>5</v>
      </c>
      <c r="B156" s="390"/>
      <c r="C156" s="390"/>
      <c r="D156" s="390"/>
      <c r="E156" s="127"/>
      <c r="F156" s="127"/>
      <c r="G156" s="127"/>
      <c r="H156" s="127"/>
    </row>
    <row r="157" spans="1:8" x14ac:dyDescent="0.2">
      <c r="A157" s="86">
        <v>6</v>
      </c>
      <c r="B157" s="390"/>
      <c r="C157" s="390"/>
      <c r="D157" s="390"/>
      <c r="E157" s="127"/>
      <c r="F157" s="272"/>
      <c r="G157" s="272"/>
      <c r="H157" s="272"/>
    </row>
    <row r="158" spans="1:8" x14ac:dyDescent="0.2">
      <c r="A158" s="86">
        <v>7</v>
      </c>
      <c r="B158" s="390"/>
      <c r="C158" s="390"/>
      <c r="D158" s="390"/>
      <c r="E158" s="272"/>
      <c r="F158" s="127"/>
      <c r="G158" s="319"/>
      <c r="H158" s="319"/>
    </row>
    <row r="159" spans="1:8" x14ac:dyDescent="0.2">
      <c r="A159" s="86">
        <v>8</v>
      </c>
      <c r="B159" s="390"/>
      <c r="C159" s="390"/>
      <c r="D159" s="390"/>
      <c r="E159" s="127"/>
      <c r="F159" s="127"/>
      <c r="G159" s="127"/>
      <c r="H159" s="127"/>
    </row>
    <row r="160" spans="1:8" x14ac:dyDescent="0.2">
      <c r="A160" s="86">
        <v>9</v>
      </c>
      <c r="B160" s="390"/>
      <c r="C160" s="390"/>
      <c r="D160" s="390"/>
      <c r="E160" s="139"/>
      <c r="F160" s="139"/>
      <c r="G160" s="319"/>
      <c r="H160" s="319"/>
    </row>
    <row r="161" spans="1:8" x14ac:dyDescent="0.2">
      <c r="A161" s="149">
        <v>10</v>
      </c>
      <c r="B161" s="391"/>
      <c r="C161" s="391"/>
      <c r="D161" s="391"/>
      <c r="E161" s="147"/>
      <c r="F161" s="147"/>
      <c r="G161" s="147"/>
      <c r="H161" s="147"/>
    </row>
    <row r="162" spans="1:8" x14ac:dyDescent="0.2">
      <c r="A162" s="110"/>
      <c r="D162" s="265" t="s">
        <v>23</v>
      </c>
      <c r="E162" s="145">
        <f>SUM(E151:E161)</f>
        <v>0</v>
      </c>
      <c r="F162" s="145">
        <f t="shared" ref="F162:H162" si="8">SUM(F151:F161)</f>
        <v>0</v>
      </c>
      <c r="G162" s="145">
        <f t="shared" si="8"/>
        <v>0</v>
      </c>
      <c r="H162" s="145">
        <f t="shared" si="8"/>
        <v>0</v>
      </c>
    </row>
    <row r="164" spans="1:8" x14ac:dyDescent="0.2">
      <c r="A164" s="119">
        <v>32.180999999999997</v>
      </c>
      <c r="B164" s="113" t="s">
        <v>477</v>
      </c>
      <c r="C164" s="135"/>
      <c r="D164" s="156"/>
      <c r="E164" s="156"/>
      <c r="F164" s="156"/>
      <c r="G164" s="269"/>
      <c r="H164" s="156"/>
    </row>
    <row r="166" spans="1:8" x14ac:dyDescent="0.2">
      <c r="A166" s="271"/>
      <c r="B166" s="141"/>
      <c r="C166" s="141"/>
      <c r="D166" s="264"/>
      <c r="E166" s="147" t="s">
        <v>458</v>
      </c>
      <c r="F166" s="147" t="s">
        <v>458</v>
      </c>
      <c r="G166" s="147" t="s">
        <v>458</v>
      </c>
      <c r="H166" s="147" t="s">
        <v>458</v>
      </c>
    </row>
    <row r="167" spans="1:8" x14ac:dyDescent="0.2">
      <c r="A167" s="86" t="s">
        <v>459</v>
      </c>
      <c r="B167" s="389"/>
      <c r="C167" s="389"/>
      <c r="D167" s="389"/>
      <c r="E167" s="228">
        <v>0</v>
      </c>
      <c r="F167" s="228">
        <v>0</v>
      </c>
      <c r="G167" s="228">
        <v>0</v>
      </c>
      <c r="H167" s="228">
        <v>0</v>
      </c>
    </row>
    <row r="168" spans="1:8" x14ac:dyDescent="0.2">
      <c r="A168" s="86">
        <v>1</v>
      </c>
      <c r="B168" s="390"/>
      <c r="C168" s="390"/>
      <c r="D168" s="390"/>
      <c r="E168" s="139"/>
      <c r="F168" s="139"/>
      <c r="G168" s="139"/>
      <c r="H168" s="139"/>
    </row>
    <row r="169" spans="1:8" x14ac:dyDescent="0.2">
      <c r="A169" s="86">
        <v>2</v>
      </c>
      <c r="B169" s="390"/>
      <c r="C169" s="390"/>
      <c r="D169" s="390"/>
      <c r="E169" s="139"/>
      <c r="F169" s="139"/>
      <c r="G169" s="127"/>
      <c r="H169" s="127"/>
    </row>
    <row r="170" spans="1:8" x14ac:dyDescent="0.2">
      <c r="A170" s="86">
        <v>3</v>
      </c>
      <c r="B170" s="390"/>
      <c r="C170" s="390"/>
      <c r="D170" s="390"/>
      <c r="E170" s="139"/>
      <c r="F170" s="139"/>
      <c r="G170" s="139"/>
      <c r="H170" s="139"/>
    </row>
    <row r="171" spans="1:8" x14ac:dyDescent="0.2">
      <c r="A171" s="86">
        <v>4</v>
      </c>
      <c r="B171" s="390"/>
      <c r="C171" s="390"/>
      <c r="D171" s="390"/>
      <c r="E171" s="139"/>
      <c r="F171" s="139"/>
      <c r="G171" s="139"/>
      <c r="H171" s="139"/>
    </row>
    <row r="172" spans="1:8" x14ac:dyDescent="0.2">
      <c r="A172" s="86">
        <v>5</v>
      </c>
      <c r="B172" s="390"/>
      <c r="C172" s="390"/>
      <c r="D172" s="390"/>
      <c r="E172" s="127"/>
      <c r="F172" s="127"/>
      <c r="G172" s="127"/>
      <c r="H172" s="127"/>
    </row>
    <row r="173" spans="1:8" x14ac:dyDescent="0.2">
      <c r="A173" s="86">
        <v>6</v>
      </c>
      <c r="B173" s="390"/>
      <c r="C173" s="390"/>
      <c r="D173" s="390"/>
      <c r="E173" s="127"/>
      <c r="F173" s="272"/>
      <c r="G173" s="272"/>
      <c r="H173" s="272"/>
    </row>
    <row r="174" spans="1:8" x14ac:dyDescent="0.2">
      <c r="A174" s="86">
        <v>7</v>
      </c>
      <c r="B174" s="390"/>
      <c r="C174" s="390"/>
      <c r="D174" s="390"/>
      <c r="E174" s="272"/>
      <c r="F174" s="127"/>
      <c r="G174" s="319"/>
      <c r="H174" s="319"/>
    </row>
    <row r="175" spans="1:8" x14ac:dyDescent="0.2">
      <c r="A175" s="86">
        <v>8</v>
      </c>
      <c r="B175" s="390"/>
      <c r="C175" s="390"/>
      <c r="D175" s="390"/>
      <c r="E175" s="127"/>
      <c r="F175" s="127"/>
      <c r="G175" s="127"/>
      <c r="H175" s="127"/>
    </row>
    <row r="176" spans="1:8" x14ac:dyDescent="0.2">
      <c r="A176" s="86">
        <v>9</v>
      </c>
      <c r="B176" s="390"/>
      <c r="C176" s="390"/>
      <c r="D176" s="390"/>
      <c r="E176" s="139"/>
      <c r="F176" s="139"/>
      <c r="G176" s="319"/>
      <c r="H176" s="319"/>
    </row>
    <row r="177" spans="1:8" x14ac:dyDescent="0.2">
      <c r="A177" s="149">
        <v>10</v>
      </c>
      <c r="B177" s="391"/>
      <c r="C177" s="391"/>
      <c r="D177" s="391"/>
      <c r="E177" s="147"/>
      <c r="F177" s="147"/>
      <c r="G177" s="147"/>
      <c r="H177" s="147"/>
    </row>
    <row r="178" spans="1:8" x14ac:dyDescent="0.2">
      <c r="A178" s="110"/>
      <c r="D178" s="265" t="s">
        <v>23</v>
      </c>
      <c r="E178" s="145">
        <f>SUM(E167:E177)</f>
        <v>0</v>
      </c>
      <c r="F178" s="145">
        <f t="shared" ref="F178:H178" si="9">SUM(F167:F177)</f>
        <v>0</v>
      </c>
      <c r="G178" s="145">
        <f t="shared" si="9"/>
        <v>0</v>
      </c>
      <c r="H178" s="145">
        <f t="shared" si="9"/>
        <v>0</v>
      </c>
    </row>
    <row r="180" spans="1:8" x14ac:dyDescent="0.2">
      <c r="A180" s="119">
        <v>32.299999999999997</v>
      </c>
      <c r="B180" s="113" t="s">
        <v>148</v>
      </c>
      <c r="C180" s="135"/>
      <c r="D180" s="156"/>
      <c r="E180" s="156"/>
      <c r="F180" s="156"/>
      <c r="G180" s="269"/>
      <c r="H180" s="156"/>
    </row>
    <row r="181" spans="1:8" x14ac:dyDescent="0.2">
      <c r="D181" s="87"/>
    </row>
    <row r="182" spans="1:8" x14ac:dyDescent="0.2">
      <c r="A182" s="271"/>
      <c r="B182" s="141"/>
      <c r="C182" s="141"/>
      <c r="D182" s="264"/>
      <c r="E182" s="147" t="s">
        <v>458</v>
      </c>
      <c r="F182" s="147" t="s">
        <v>458</v>
      </c>
      <c r="G182" s="147" t="s">
        <v>458</v>
      </c>
      <c r="H182" s="147" t="s">
        <v>458</v>
      </c>
    </row>
    <row r="183" spans="1:8" x14ac:dyDescent="0.2">
      <c r="A183" s="86" t="s">
        <v>459</v>
      </c>
      <c r="B183" s="389"/>
      <c r="C183" s="389"/>
      <c r="D183" s="389"/>
      <c r="E183" s="228">
        <v>0</v>
      </c>
      <c r="F183" s="228">
        <v>0</v>
      </c>
      <c r="G183" s="228">
        <v>0</v>
      </c>
      <c r="H183" s="228">
        <v>0</v>
      </c>
    </row>
    <row r="184" spans="1:8" x14ac:dyDescent="0.2">
      <c r="A184" s="86">
        <v>1</v>
      </c>
      <c r="B184" s="390"/>
      <c r="C184" s="390"/>
      <c r="D184" s="390"/>
      <c r="E184" s="139"/>
      <c r="F184" s="139"/>
      <c r="G184" s="139"/>
      <c r="H184" s="139"/>
    </row>
    <row r="185" spans="1:8" x14ac:dyDescent="0.2">
      <c r="A185" s="86">
        <v>2</v>
      </c>
      <c r="B185" s="390"/>
      <c r="C185" s="390"/>
      <c r="D185" s="390"/>
      <c r="E185" s="139"/>
      <c r="F185" s="139"/>
      <c r="G185" s="127"/>
      <c r="H185" s="127"/>
    </row>
    <row r="186" spans="1:8" x14ac:dyDescent="0.2">
      <c r="A186" s="86">
        <v>3</v>
      </c>
      <c r="B186" s="390"/>
      <c r="C186" s="390"/>
      <c r="D186" s="390"/>
      <c r="E186" s="139"/>
      <c r="F186" s="139"/>
      <c r="G186" s="139"/>
      <c r="H186" s="139"/>
    </row>
    <row r="187" spans="1:8" x14ac:dyDescent="0.2">
      <c r="A187" s="86">
        <v>4</v>
      </c>
      <c r="B187" s="390"/>
      <c r="C187" s="390"/>
      <c r="D187" s="390"/>
      <c r="E187" s="139"/>
      <c r="F187" s="139"/>
      <c r="G187" s="139"/>
      <c r="H187" s="139"/>
    </row>
    <row r="188" spans="1:8" x14ac:dyDescent="0.2">
      <c r="A188" s="86">
        <v>5</v>
      </c>
      <c r="B188" s="390"/>
      <c r="C188" s="390"/>
      <c r="D188" s="390"/>
      <c r="E188" s="127"/>
      <c r="F188" s="127"/>
      <c r="G188" s="127"/>
      <c r="H188" s="127"/>
    </row>
    <row r="189" spans="1:8" x14ac:dyDescent="0.2">
      <c r="A189" s="86">
        <v>6</v>
      </c>
      <c r="B189" s="390"/>
      <c r="C189" s="390"/>
      <c r="D189" s="390"/>
      <c r="E189" s="127"/>
      <c r="F189" s="272"/>
      <c r="G189" s="272"/>
      <c r="H189" s="272"/>
    </row>
    <row r="190" spans="1:8" x14ac:dyDescent="0.2">
      <c r="A190" s="86">
        <v>7</v>
      </c>
      <c r="B190" s="390"/>
      <c r="C190" s="390"/>
      <c r="D190" s="390"/>
      <c r="E190" s="272"/>
      <c r="F190" s="127"/>
      <c r="G190" s="319"/>
      <c r="H190" s="319"/>
    </row>
    <row r="191" spans="1:8" x14ac:dyDescent="0.2">
      <c r="A191" s="86">
        <v>8</v>
      </c>
      <c r="B191" s="390"/>
      <c r="C191" s="390"/>
      <c r="D191" s="390"/>
      <c r="E191" s="127"/>
      <c r="F191" s="127"/>
      <c r="G191" s="127"/>
      <c r="H191" s="127"/>
    </row>
    <row r="192" spans="1:8" x14ac:dyDescent="0.2">
      <c r="A192" s="86">
        <v>9</v>
      </c>
      <c r="B192" s="390"/>
      <c r="C192" s="390"/>
      <c r="D192" s="390"/>
      <c r="E192" s="139"/>
      <c r="F192" s="139"/>
      <c r="G192" s="319"/>
      <c r="H192" s="319"/>
    </row>
    <row r="193" spans="1:8" x14ac:dyDescent="0.2">
      <c r="A193" s="149">
        <v>10</v>
      </c>
      <c r="B193" s="391"/>
      <c r="C193" s="391"/>
      <c r="D193" s="391"/>
      <c r="E193" s="147"/>
      <c r="F193" s="147"/>
      <c r="G193" s="147"/>
      <c r="H193" s="147"/>
    </row>
    <row r="194" spans="1:8" x14ac:dyDescent="0.2">
      <c r="A194" s="110"/>
      <c r="D194" s="265" t="s">
        <v>23</v>
      </c>
      <c r="E194" s="145">
        <f>SUM(E183:E193)</f>
        <v>0</v>
      </c>
      <c r="F194" s="145">
        <f t="shared" ref="F194:H194" si="10">SUM(F183:F193)</f>
        <v>0</v>
      </c>
      <c r="G194" s="145">
        <f t="shared" si="10"/>
        <v>0</v>
      </c>
      <c r="H194" s="145">
        <f t="shared" si="10"/>
        <v>0</v>
      </c>
    </row>
    <row r="195" spans="1:8" x14ac:dyDescent="0.2">
      <c r="D195" s="87"/>
    </row>
    <row r="196" spans="1:8" x14ac:dyDescent="0.2">
      <c r="A196" s="119">
        <v>32.31</v>
      </c>
      <c r="B196" s="113" t="s">
        <v>417</v>
      </c>
      <c r="C196" s="135"/>
      <c r="D196" s="156"/>
      <c r="E196" s="156"/>
      <c r="F196" s="156"/>
      <c r="G196" s="269"/>
      <c r="H196" s="156"/>
    </row>
    <row r="197" spans="1:8" x14ac:dyDescent="0.2">
      <c r="A197" s="110"/>
      <c r="D197" s="73"/>
      <c r="E197" s="73"/>
    </row>
    <row r="198" spans="1:8" x14ac:dyDescent="0.2">
      <c r="A198" s="271"/>
      <c r="B198" s="141"/>
      <c r="C198" s="141"/>
      <c r="D198" s="264"/>
      <c r="E198" s="147" t="s">
        <v>458</v>
      </c>
      <c r="F198" s="147" t="s">
        <v>458</v>
      </c>
      <c r="G198" s="147" t="s">
        <v>458</v>
      </c>
      <c r="H198" s="147" t="s">
        <v>458</v>
      </c>
    </row>
    <row r="199" spans="1:8" x14ac:dyDescent="0.2">
      <c r="A199" s="86" t="s">
        <v>459</v>
      </c>
      <c r="B199" s="389"/>
      <c r="C199" s="389"/>
      <c r="D199" s="389"/>
      <c r="E199" s="228">
        <v>0</v>
      </c>
      <c r="F199" s="228">
        <v>0</v>
      </c>
      <c r="G199" s="228">
        <v>0</v>
      </c>
      <c r="H199" s="228">
        <v>0</v>
      </c>
    </row>
    <row r="200" spans="1:8" x14ac:dyDescent="0.2">
      <c r="A200" s="86">
        <v>1</v>
      </c>
      <c r="B200" s="390"/>
      <c r="C200" s="390"/>
      <c r="D200" s="390"/>
      <c r="E200" s="139"/>
      <c r="F200" s="139"/>
      <c r="G200" s="139"/>
      <c r="H200" s="139"/>
    </row>
    <row r="201" spans="1:8" x14ac:dyDescent="0.2">
      <c r="A201" s="86">
        <v>2</v>
      </c>
      <c r="B201" s="390"/>
      <c r="C201" s="390"/>
      <c r="D201" s="390"/>
      <c r="E201" s="139"/>
      <c r="F201" s="139"/>
      <c r="G201" s="127"/>
      <c r="H201" s="127"/>
    </row>
    <row r="202" spans="1:8" x14ac:dyDescent="0.2">
      <c r="A202" s="86">
        <v>3</v>
      </c>
      <c r="B202" s="390"/>
      <c r="C202" s="390"/>
      <c r="D202" s="390"/>
      <c r="E202" s="139"/>
      <c r="F202" s="139"/>
      <c r="G202" s="139"/>
      <c r="H202" s="139"/>
    </row>
    <row r="203" spans="1:8" x14ac:dyDescent="0.2">
      <c r="A203" s="86">
        <v>4</v>
      </c>
      <c r="B203" s="390"/>
      <c r="C203" s="390"/>
      <c r="D203" s="390"/>
      <c r="E203" s="139"/>
      <c r="F203" s="139"/>
      <c r="G203" s="139"/>
      <c r="H203" s="139"/>
    </row>
    <row r="204" spans="1:8" x14ac:dyDescent="0.2">
      <c r="A204" s="86">
        <v>5</v>
      </c>
      <c r="B204" s="390"/>
      <c r="C204" s="390"/>
      <c r="D204" s="390"/>
      <c r="E204" s="127"/>
      <c r="F204" s="127"/>
      <c r="G204" s="127"/>
      <c r="H204" s="127"/>
    </row>
    <row r="205" spans="1:8" x14ac:dyDescent="0.2">
      <c r="A205" s="86">
        <v>6</v>
      </c>
      <c r="B205" s="390"/>
      <c r="C205" s="390"/>
      <c r="D205" s="390"/>
      <c r="E205" s="127"/>
      <c r="F205" s="272"/>
      <c r="G205" s="272"/>
      <c r="H205" s="272"/>
    </row>
    <row r="206" spans="1:8" x14ac:dyDescent="0.2">
      <c r="A206" s="86">
        <v>7</v>
      </c>
      <c r="B206" s="390"/>
      <c r="C206" s="390"/>
      <c r="D206" s="390"/>
      <c r="E206" s="272"/>
      <c r="F206" s="127"/>
      <c r="G206" s="319"/>
      <c r="H206" s="319"/>
    </row>
    <row r="207" spans="1:8" x14ac:dyDescent="0.2">
      <c r="A207" s="86">
        <v>8</v>
      </c>
      <c r="B207" s="390"/>
      <c r="C207" s="390"/>
      <c r="D207" s="390"/>
      <c r="E207" s="127"/>
      <c r="F207" s="127"/>
      <c r="G207" s="127"/>
      <c r="H207" s="127"/>
    </row>
    <row r="208" spans="1:8" x14ac:dyDescent="0.2">
      <c r="A208" s="86">
        <v>9</v>
      </c>
      <c r="B208" s="390"/>
      <c r="C208" s="390"/>
      <c r="D208" s="390"/>
      <c r="E208" s="139"/>
      <c r="F208" s="139"/>
      <c r="G208" s="319"/>
      <c r="H208" s="319"/>
    </row>
    <row r="209" spans="1:8" x14ac:dyDescent="0.2">
      <c r="A209" s="149">
        <v>10</v>
      </c>
      <c r="B209" s="391"/>
      <c r="C209" s="391"/>
      <c r="D209" s="391"/>
      <c r="E209" s="147"/>
      <c r="F209" s="147"/>
      <c r="G209" s="147"/>
      <c r="H209" s="147"/>
    </row>
    <row r="210" spans="1:8" x14ac:dyDescent="0.2">
      <c r="A210" s="110"/>
      <c r="D210" s="265" t="s">
        <v>23</v>
      </c>
      <c r="E210" s="145">
        <f>SUM(E199:E209)</f>
        <v>0</v>
      </c>
      <c r="F210" s="145">
        <f t="shared" ref="F210:H210" si="11">SUM(F199:F209)</f>
        <v>0</v>
      </c>
      <c r="G210" s="145">
        <f t="shared" si="11"/>
        <v>0</v>
      </c>
      <c r="H210" s="145">
        <f t="shared" si="11"/>
        <v>0</v>
      </c>
    </row>
    <row r="211" spans="1:8" x14ac:dyDescent="0.2">
      <c r="A211" s="110"/>
      <c r="D211" s="73"/>
      <c r="E211" s="73"/>
    </row>
    <row r="212" spans="1:8" x14ac:dyDescent="0.2">
      <c r="A212" s="119">
        <v>32.32</v>
      </c>
      <c r="B212" s="113" t="s">
        <v>150</v>
      </c>
      <c r="C212" s="135"/>
      <c r="D212" s="156"/>
      <c r="E212" s="156"/>
      <c r="F212" s="156"/>
      <c r="G212" s="269"/>
      <c r="H212" s="156"/>
    </row>
    <row r="213" spans="1:8" x14ac:dyDescent="0.2">
      <c r="A213" s="110"/>
      <c r="D213" s="73"/>
      <c r="E213" s="73"/>
    </row>
    <row r="214" spans="1:8" x14ac:dyDescent="0.2">
      <c r="A214" s="271"/>
      <c r="B214" s="141"/>
      <c r="C214" s="141"/>
      <c r="D214" s="264"/>
      <c r="E214" s="147" t="s">
        <v>458</v>
      </c>
      <c r="F214" s="147" t="s">
        <v>458</v>
      </c>
      <c r="G214" s="147" t="s">
        <v>458</v>
      </c>
      <c r="H214" s="147" t="s">
        <v>458</v>
      </c>
    </row>
    <row r="215" spans="1:8" x14ac:dyDescent="0.2">
      <c r="A215" s="86" t="s">
        <v>459</v>
      </c>
      <c r="B215" s="389"/>
      <c r="C215" s="389"/>
      <c r="D215" s="389"/>
      <c r="E215" s="228">
        <v>0</v>
      </c>
      <c r="F215" s="228">
        <v>0</v>
      </c>
      <c r="G215" s="228">
        <v>0</v>
      </c>
      <c r="H215" s="228">
        <v>0</v>
      </c>
    </row>
    <row r="216" spans="1:8" x14ac:dyDescent="0.2">
      <c r="A216" s="86">
        <v>1</v>
      </c>
      <c r="B216" s="390"/>
      <c r="C216" s="390"/>
      <c r="D216" s="390"/>
      <c r="E216" s="139"/>
      <c r="F216" s="139"/>
      <c r="G216" s="139"/>
      <c r="H216" s="139"/>
    </row>
    <row r="217" spans="1:8" x14ac:dyDescent="0.2">
      <c r="A217" s="86">
        <v>2</v>
      </c>
      <c r="B217" s="390"/>
      <c r="C217" s="390"/>
      <c r="D217" s="390"/>
      <c r="E217" s="139"/>
      <c r="F217" s="139"/>
      <c r="G217" s="127"/>
      <c r="H217" s="127"/>
    </row>
    <row r="218" spans="1:8" x14ac:dyDescent="0.2">
      <c r="A218" s="86">
        <v>3</v>
      </c>
      <c r="B218" s="390"/>
      <c r="C218" s="390"/>
      <c r="D218" s="390"/>
      <c r="E218" s="139"/>
      <c r="F218" s="139"/>
      <c r="G218" s="139"/>
      <c r="H218" s="139"/>
    </row>
    <row r="219" spans="1:8" x14ac:dyDescent="0.2">
      <c r="A219" s="86">
        <v>4</v>
      </c>
      <c r="B219" s="390"/>
      <c r="C219" s="390"/>
      <c r="D219" s="390"/>
      <c r="E219" s="139"/>
      <c r="F219" s="139"/>
      <c r="G219" s="139"/>
      <c r="H219" s="139"/>
    </row>
    <row r="220" spans="1:8" x14ac:dyDescent="0.2">
      <c r="A220" s="86">
        <v>5</v>
      </c>
      <c r="B220" s="390"/>
      <c r="C220" s="390"/>
      <c r="D220" s="390"/>
      <c r="E220" s="127"/>
      <c r="F220" s="127"/>
      <c r="G220" s="127"/>
      <c r="H220" s="127"/>
    </row>
    <row r="221" spans="1:8" x14ac:dyDescent="0.2">
      <c r="A221" s="86">
        <v>6</v>
      </c>
      <c r="B221" s="390"/>
      <c r="C221" s="390"/>
      <c r="D221" s="390"/>
      <c r="E221" s="127"/>
      <c r="F221" s="272"/>
      <c r="G221" s="272"/>
      <c r="H221" s="272"/>
    </row>
    <row r="222" spans="1:8" x14ac:dyDescent="0.2">
      <c r="A222" s="86">
        <v>7</v>
      </c>
      <c r="B222" s="390"/>
      <c r="C222" s="390"/>
      <c r="D222" s="390"/>
      <c r="E222" s="272"/>
      <c r="F222" s="127"/>
      <c r="G222" s="319"/>
      <c r="H222" s="319"/>
    </row>
    <row r="223" spans="1:8" x14ac:dyDescent="0.2">
      <c r="A223" s="86">
        <v>8</v>
      </c>
      <c r="B223" s="390"/>
      <c r="C223" s="390"/>
      <c r="D223" s="390"/>
      <c r="E223" s="127"/>
      <c r="F223" s="127"/>
      <c r="G223" s="127"/>
      <c r="H223" s="127"/>
    </row>
    <row r="224" spans="1:8" x14ac:dyDescent="0.2">
      <c r="A224" s="86">
        <v>9</v>
      </c>
      <c r="B224" s="390"/>
      <c r="C224" s="390"/>
      <c r="D224" s="390"/>
      <c r="E224" s="139"/>
      <c r="F224" s="139"/>
      <c r="G224" s="319"/>
      <c r="H224" s="319"/>
    </row>
    <row r="225" spans="1:8" x14ac:dyDescent="0.2">
      <c r="A225" s="149">
        <v>10</v>
      </c>
      <c r="B225" s="391"/>
      <c r="C225" s="391"/>
      <c r="D225" s="391"/>
      <c r="E225" s="147"/>
      <c r="F225" s="147"/>
      <c r="G225" s="147"/>
      <c r="H225" s="147"/>
    </row>
    <row r="226" spans="1:8" x14ac:dyDescent="0.2">
      <c r="A226" s="110"/>
      <c r="D226" s="265" t="s">
        <v>23</v>
      </c>
      <c r="E226" s="145">
        <f>SUM(E215:E225)</f>
        <v>0</v>
      </c>
      <c r="F226" s="145">
        <f t="shared" ref="F226:H226" si="12">SUM(F215:F225)</f>
        <v>0</v>
      </c>
      <c r="G226" s="145">
        <f t="shared" si="12"/>
        <v>0</v>
      </c>
      <c r="H226" s="145">
        <f t="shared" si="12"/>
        <v>0</v>
      </c>
    </row>
    <row r="227" spans="1:8" x14ac:dyDescent="0.2">
      <c r="A227" s="110"/>
      <c r="D227" s="73"/>
      <c r="E227" s="73"/>
    </row>
    <row r="228" spans="1:8" x14ac:dyDescent="0.2">
      <c r="A228" s="119">
        <v>32.392000000000003</v>
      </c>
      <c r="B228" s="113" t="s">
        <v>418</v>
      </c>
      <c r="C228" s="135"/>
      <c r="D228" s="156"/>
      <c r="E228" s="156"/>
      <c r="F228" s="156"/>
      <c r="G228" s="269"/>
      <c r="H228" s="156"/>
    </row>
    <row r="229" spans="1:8" x14ac:dyDescent="0.2">
      <c r="A229" s="110"/>
      <c r="D229" s="73"/>
      <c r="E229" s="73"/>
    </row>
    <row r="230" spans="1:8" x14ac:dyDescent="0.2">
      <c r="A230" s="271"/>
      <c r="B230" s="141"/>
      <c r="C230" s="141"/>
      <c r="D230" s="264"/>
      <c r="E230" s="147" t="s">
        <v>458</v>
      </c>
      <c r="F230" s="147" t="s">
        <v>458</v>
      </c>
      <c r="G230" s="147" t="s">
        <v>458</v>
      </c>
      <c r="H230" s="147" t="s">
        <v>458</v>
      </c>
    </row>
    <row r="231" spans="1:8" x14ac:dyDescent="0.2">
      <c r="A231" s="86" t="s">
        <v>459</v>
      </c>
      <c r="B231" s="389"/>
      <c r="C231" s="389"/>
      <c r="D231" s="389"/>
      <c r="E231" s="228">
        <v>0</v>
      </c>
      <c r="F231" s="228">
        <v>0</v>
      </c>
      <c r="G231" s="228">
        <v>0</v>
      </c>
      <c r="H231" s="228">
        <v>0</v>
      </c>
    </row>
    <row r="232" spans="1:8" x14ac:dyDescent="0.2">
      <c r="A232" s="86">
        <v>1</v>
      </c>
      <c r="B232" s="390"/>
      <c r="C232" s="390"/>
      <c r="D232" s="390"/>
      <c r="E232" s="139"/>
      <c r="F232" s="139"/>
      <c r="G232" s="139"/>
      <c r="H232" s="139"/>
    </row>
    <row r="233" spans="1:8" x14ac:dyDescent="0.2">
      <c r="A233" s="86">
        <v>2</v>
      </c>
      <c r="B233" s="390"/>
      <c r="C233" s="390"/>
      <c r="D233" s="390"/>
      <c r="E233" s="139"/>
      <c r="F233" s="139"/>
      <c r="G233" s="127"/>
      <c r="H233" s="127"/>
    </row>
    <row r="234" spans="1:8" x14ac:dyDescent="0.2">
      <c r="A234" s="86">
        <v>3</v>
      </c>
      <c r="B234" s="390"/>
      <c r="C234" s="390"/>
      <c r="D234" s="390"/>
      <c r="E234" s="139"/>
      <c r="F234" s="139"/>
      <c r="G234" s="139"/>
      <c r="H234" s="139"/>
    </row>
    <row r="235" spans="1:8" x14ac:dyDescent="0.2">
      <c r="A235" s="86">
        <v>4</v>
      </c>
      <c r="B235" s="390"/>
      <c r="C235" s="390"/>
      <c r="D235" s="390"/>
      <c r="E235" s="139"/>
      <c r="F235" s="139"/>
      <c r="G235" s="139"/>
      <c r="H235" s="139"/>
    </row>
    <row r="236" spans="1:8" x14ac:dyDescent="0.2">
      <c r="A236" s="86">
        <v>5</v>
      </c>
      <c r="B236" s="390"/>
      <c r="C236" s="390"/>
      <c r="D236" s="390"/>
      <c r="E236" s="127"/>
      <c r="F236" s="127"/>
      <c r="G236" s="127"/>
      <c r="H236" s="127"/>
    </row>
    <row r="237" spans="1:8" x14ac:dyDescent="0.2">
      <c r="A237" s="86">
        <v>6</v>
      </c>
      <c r="B237" s="390"/>
      <c r="C237" s="390"/>
      <c r="D237" s="390"/>
      <c r="E237" s="127"/>
      <c r="F237" s="272"/>
      <c r="G237" s="272"/>
      <c r="H237" s="272"/>
    </row>
    <row r="238" spans="1:8" x14ac:dyDescent="0.2">
      <c r="A238" s="86">
        <v>7</v>
      </c>
      <c r="B238" s="390"/>
      <c r="C238" s="390"/>
      <c r="D238" s="390"/>
      <c r="E238" s="272"/>
      <c r="F238" s="127"/>
      <c r="G238" s="319"/>
      <c r="H238" s="319"/>
    </row>
    <row r="239" spans="1:8" x14ac:dyDescent="0.2">
      <c r="A239" s="86">
        <v>8</v>
      </c>
      <c r="B239" s="390"/>
      <c r="C239" s="390"/>
      <c r="D239" s="390"/>
      <c r="E239" s="127"/>
      <c r="F239" s="127"/>
      <c r="G239" s="127"/>
      <c r="H239" s="127"/>
    </row>
    <row r="240" spans="1:8" x14ac:dyDescent="0.2">
      <c r="A240" s="86">
        <v>9</v>
      </c>
      <c r="B240" s="390"/>
      <c r="C240" s="390"/>
      <c r="D240" s="390"/>
      <c r="E240" s="139"/>
      <c r="F240" s="139"/>
      <c r="G240" s="319"/>
      <c r="H240" s="319"/>
    </row>
    <row r="241" spans="1:8" x14ac:dyDescent="0.2">
      <c r="A241" s="149">
        <v>10</v>
      </c>
      <c r="B241" s="391"/>
      <c r="C241" s="391"/>
      <c r="D241" s="391"/>
      <c r="E241" s="147"/>
      <c r="F241" s="147"/>
      <c r="G241" s="147"/>
      <c r="H241" s="147"/>
    </row>
    <row r="242" spans="1:8" x14ac:dyDescent="0.2">
      <c r="A242" s="110"/>
      <c r="D242" s="265" t="s">
        <v>23</v>
      </c>
      <c r="E242" s="145">
        <f>SUM(E231:E241)</f>
        <v>0</v>
      </c>
      <c r="F242" s="145">
        <f t="shared" ref="F242:H242" si="13">SUM(F231:F241)</f>
        <v>0</v>
      </c>
      <c r="G242" s="145">
        <f t="shared" si="13"/>
        <v>0</v>
      </c>
      <c r="H242" s="145">
        <f t="shared" si="13"/>
        <v>0</v>
      </c>
    </row>
    <row r="243" spans="1:8" x14ac:dyDescent="0.2">
      <c r="A243" s="110"/>
      <c r="D243" s="73"/>
      <c r="E243" s="73"/>
    </row>
    <row r="244" spans="1:8" x14ac:dyDescent="0.2">
      <c r="A244" s="119">
        <v>32.393999999999998</v>
      </c>
      <c r="B244" s="113" t="s">
        <v>419</v>
      </c>
      <c r="C244" s="135"/>
      <c r="D244" s="156"/>
      <c r="E244" s="156"/>
      <c r="F244" s="156"/>
      <c r="G244" s="269"/>
      <c r="H244" s="156"/>
    </row>
    <row r="245" spans="1:8" x14ac:dyDescent="0.2">
      <c r="A245" s="110"/>
      <c r="D245" s="73"/>
      <c r="E245" s="73"/>
    </row>
    <row r="246" spans="1:8" x14ac:dyDescent="0.2">
      <c r="A246" s="271"/>
      <c r="B246" s="141"/>
      <c r="C246" s="141"/>
      <c r="D246" s="264"/>
      <c r="E246" s="147" t="s">
        <v>458</v>
      </c>
      <c r="F246" s="147" t="s">
        <v>458</v>
      </c>
      <c r="G246" s="147" t="s">
        <v>458</v>
      </c>
      <c r="H246" s="147" t="s">
        <v>458</v>
      </c>
    </row>
    <row r="247" spans="1:8" x14ac:dyDescent="0.2">
      <c r="A247" s="86" t="s">
        <v>459</v>
      </c>
      <c r="B247" s="389"/>
      <c r="C247" s="389"/>
      <c r="D247" s="389"/>
      <c r="E247" s="228">
        <v>0</v>
      </c>
      <c r="F247" s="228">
        <v>0</v>
      </c>
      <c r="G247" s="228">
        <v>0</v>
      </c>
      <c r="H247" s="228">
        <v>0</v>
      </c>
    </row>
    <row r="248" spans="1:8" x14ac:dyDescent="0.2">
      <c r="A248" s="86">
        <v>1</v>
      </c>
      <c r="B248" s="390"/>
      <c r="C248" s="390"/>
      <c r="D248" s="390"/>
      <c r="E248" s="139"/>
      <c r="F248" s="139"/>
      <c r="G248" s="139"/>
      <c r="H248" s="139"/>
    </row>
    <row r="249" spans="1:8" x14ac:dyDescent="0.2">
      <c r="A249" s="86">
        <v>2</v>
      </c>
      <c r="B249" s="390"/>
      <c r="C249" s="390"/>
      <c r="D249" s="390"/>
      <c r="E249" s="139"/>
      <c r="F249" s="139"/>
      <c r="G249" s="127"/>
      <c r="H249" s="127"/>
    </row>
    <row r="250" spans="1:8" x14ac:dyDescent="0.2">
      <c r="A250" s="86">
        <v>3</v>
      </c>
      <c r="B250" s="390"/>
      <c r="C250" s="390"/>
      <c r="D250" s="390"/>
      <c r="E250" s="139"/>
      <c r="F250" s="139"/>
      <c r="G250" s="139"/>
      <c r="H250" s="139"/>
    </row>
    <row r="251" spans="1:8" x14ac:dyDescent="0.2">
      <c r="A251" s="86">
        <v>4</v>
      </c>
      <c r="B251" s="390"/>
      <c r="C251" s="390"/>
      <c r="D251" s="390"/>
      <c r="E251" s="139"/>
      <c r="F251" s="139"/>
      <c r="G251" s="139"/>
      <c r="H251" s="139"/>
    </row>
    <row r="252" spans="1:8" x14ac:dyDescent="0.2">
      <c r="A252" s="86">
        <v>5</v>
      </c>
      <c r="B252" s="390"/>
      <c r="C252" s="390"/>
      <c r="D252" s="390"/>
      <c r="E252" s="127"/>
      <c r="F252" s="127"/>
      <c r="G252" s="127"/>
      <c r="H252" s="127"/>
    </row>
    <row r="253" spans="1:8" x14ac:dyDescent="0.2">
      <c r="A253" s="86">
        <v>6</v>
      </c>
      <c r="B253" s="390"/>
      <c r="C253" s="390"/>
      <c r="D253" s="390"/>
      <c r="E253" s="127"/>
      <c r="F253" s="272"/>
      <c r="G253" s="272"/>
      <c r="H253" s="272"/>
    </row>
    <row r="254" spans="1:8" x14ac:dyDescent="0.2">
      <c r="A254" s="86">
        <v>7</v>
      </c>
      <c r="B254" s="390"/>
      <c r="C254" s="390"/>
      <c r="D254" s="390"/>
      <c r="E254" s="272"/>
      <c r="F254" s="127"/>
      <c r="G254" s="319"/>
      <c r="H254" s="319"/>
    </row>
    <row r="255" spans="1:8" x14ac:dyDescent="0.2">
      <c r="A255" s="86">
        <v>8</v>
      </c>
      <c r="B255" s="390"/>
      <c r="C255" s="390"/>
      <c r="D255" s="390"/>
      <c r="E255" s="127"/>
      <c r="F255" s="127"/>
      <c r="G255" s="127"/>
      <c r="H255" s="127"/>
    </row>
    <row r="256" spans="1:8" x14ac:dyDescent="0.2">
      <c r="A256" s="86">
        <v>9</v>
      </c>
      <c r="B256" s="390"/>
      <c r="C256" s="390"/>
      <c r="D256" s="390"/>
      <c r="E256" s="139"/>
      <c r="F256" s="139"/>
      <c r="G256" s="319"/>
      <c r="H256" s="319"/>
    </row>
    <row r="257" spans="1:8" x14ac:dyDescent="0.2">
      <c r="A257" s="149">
        <v>10</v>
      </c>
      <c r="B257" s="391"/>
      <c r="C257" s="391"/>
      <c r="D257" s="391"/>
      <c r="E257" s="147"/>
      <c r="F257" s="147"/>
      <c r="G257" s="147"/>
      <c r="H257" s="147"/>
    </row>
    <row r="258" spans="1:8" x14ac:dyDescent="0.2">
      <c r="A258" s="110"/>
      <c r="D258" s="265" t="s">
        <v>23</v>
      </c>
      <c r="E258" s="145">
        <f>SUM(E247:E257)</f>
        <v>0</v>
      </c>
      <c r="F258" s="145">
        <f t="shared" ref="F258:H258" si="14">SUM(F247:F257)</f>
        <v>0</v>
      </c>
      <c r="G258" s="145">
        <f t="shared" si="14"/>
        <v>0</v>
      </c>
      <c r="H258" s="145">
        <f t="shared" si="14"/>
        <v>0</v>
      </c>
    </row>
    <row r="259" spans="1:8" x14ac:dyDescent="0.2">
      <c r="A259" s="110"/>
      <c r="D259" s="73"/>
      <c r="E259" s="73"/>
    </row>
    <row r="260" spans="1:8" x14ac:dyDescent="0.2">
      <c r="A260" s="119">
        <v>32.799999999999997</v>
      </c>
      <c r="B260" s="113" t="s">
        <v>449</v>
      </c>
      <c r="C260" s="135"/>
      <c r="D260" s="156"/>
      <c r="E260" s="156"/>
      <c r="F260" s="156"/>
      <c r="G260" s="269"/>
      <c r="H260" s="156"/>
    </row>
    <row r="261" spans="1:8" x14ac:dyDescent="0.2">
      <c r="A261" s="110"/>
      <c r="D261" s="73"/>
      <c r="E261" s="73"/>
    </row>
    <row r="262" spans="1:8" x14ac:dyDescent="0.2">
      <c r="A262" s="271"/>
      <c r="B262" s="141"/>
      <c r="C262" s="141"/>
      <c r="D262" s="264"/>
      <c r="E262" s="147" t="s">
        <v>458</v>
      </c>
      <c r="F262" s="147" t="s">
        <v>458</v>
      </c>
      <c r="G262" s="147" t="s">
        <v>458</v>
      </c>
      <c r="H262" s="147" t="s">
        <v>458</v>
      </c>
    </row>
    <row r="263" spans="1:8" x14ac:dyDescent="0.2">
      <c r="A263" s="86" t="s">
        <v>459</v>
      </c>
      <c r="B263" s="389"/>
      <c r="C263" s="389"/>
      <c r="D263" s="389"/>
      <c r="E263" s="228">
        <v>0</v>
      </c>
      <c r="F263" s="228">
        <v>0</v>
      </c>
      <c r="G263" s="228">
        <v>0</v>
      </c>
      <c r="H263" s="228">
        <v>0</v>
      </c>
    </row>
    <row r="264" spans="1:8" x14ac:dyDescent="0.2">
      <c r="A264" s="86">
        <v>1</v>
      </c>
      <c r="B264" s="390"/>
      <c r="C264" s="390"/>
      <c r="D264" s="390"/>
      <c r="E264" s="139"/>
      <c r="F264" s="139"/>
      <c r="G264" s="139"/>
      <c r="H264" s="139"/>
    </row>
    <row r="265" spans="1:8" x14ac:dyDescent="0.2">
      <c r="A265" s="86">
        <v>2</v>
      </c>
      <c r="B265" s="390"/>
      <c r="C265" s="390"/>
      <c r="D265" s="390"/>
      <c r="E265" s="139"/>
      <c r="F265" s="139"/>
      <c r="G265" s="127"/>
      <c r="H265" s="127"/>
    </row>
    <row r="266" spans="1:8" x14ac:dyDescent="0.2">
      <c r="A266" s="86">
        <v>3</v>
      </c>
      <c r="B266" s="390"/>
      <c r="C266" s="390"/>
      <c r="D266" s="390"/>
      <c r="E266" s="139"/>
      <c r="F266" s="139"/>
      <c r="G266" s="139"/>
      <c r="H266" s="139"/>
    </row>
    <row r="267" spans="1:8" x14ac:dyDescent="0.2">
      <c r="A267" s="86">
        <v>4</v>
      </c>
      <c r="B267" s="390"/>
      <c r="C267" s="390"/>
      <c r="D267" s="390"/>
      <c r="E267" s="139"/>
      <c r="F267" s="139"/>
      <c r="G267" s="139"/>
      <c r="H267" s="139"/>
    </row>
    <row r="268" spans="1:8" x14ac:dyDescent="0.2">
      <c r="A268" s="86">
        <v>5</v>
      </c>
      <c r="B268" s="390"/>
      <c r="C268" s="390"/>
      <c r="D268" s="390"/>
      <c r="E268" s="127"/>
      <c r="F268" s="127"/>
      <c r="G268" s="127"/>
      <c r="H268" s="127"/>
    </row>
    <row r="269" spans="1:8" x14ac:dyDescent="0.2">
      <c r="A269" s="86">
        <v>6</v>
      </c>
      <c r="B269" s="390"/>
      <c r="C269" s="390"/>
      <c r="D269" s="390"/>
      <c r="E269" s="127"/>
      <c r="F269" s="272"/>
      <c r="G269" s="272"/>
      <c r="H269" s="272"/>
    </row>
    <row r="270" spans="1:8" x14ac:dyDescent="0.2">
      <c r="A270" s="86">
        <v>7</v>
      </c>
      <c r="B270" s="390"/>
      <c r="C270" s="390"/>
      <c r="D270" s="390"/>
      <c r="E270" s="272"/>
      <c r="F270" s="127"/>
      <c r="G270" s="319"/>
      <c r="H270" s="319"/>
    </row>
    <row r="271" spans="1:8" x14ac:dyDescent="0.2">
      <c r="A271" s="86">
        <v>8</v>
      </c>
      <c r="B271" s="390"/>
      <c r="C271" s="390"/>
      <c r="D271" s="390"/>
      <c r="E271" s="127"/>
      <c r="F271" s="127"/>
      <c r="G271" s="127"/>
      <c r="H271" s="127"/>
    </row>
    <row r="272" spans="1:8" x14ac:dyDescent="0.2">
      <c r="A272" s="86">
        <v>9</v>
      </c>
      <c r="B272" s="390"/>
      <c r="C272" s="390"/>
      <c r="D272" s="390"/>
      <c r="E272" s="139"/>
      <c r="F272" s="139"/>
      <c r="G272" s="319"/>
      <c r="H272" s="319"/>
    </row>
    <row r="273" spans="1:8" x14ac:dyDescent="0.2">
      <c r="A273" s="149">
        <v>10</v>
      </c>
      <c r="B273" s="391"/>
      <c r="C273" s="391"/>
      <c r="D273" s="391"/>
      <c r="E273" s="147"/>
      <c r="F273" s="147"/>
      <c r="G273" s="147"/>
      <c r="H273" s="147"/>
    </row>
    <row r="274" spans="1:8" x14ac:dyDescent="0.2">
      <c r="A274" s="110"/>
      <c r="D274" s="265" t="s">
        <v>23</v>
      </c>
      <c r="E274" s="145">
        <f>SUM(E263:E273)</f>
        <v>0</v>
      </c>
      <c r="F274" s="145">
        <f t="shared" ref="F274:H274" si="15">SUM(F263:F273)</f>
        <v>0</v>
      </c>
      <c r="G274" s="145">
        <f t="shared" si="15"/>
        <v>0</v>
      </c>
      <c r="H274" s="145">
        <f t="shared" si="15"/>
        <v>0</v>
      </c>
    </row>
    <row r="275" spans="1:8" x14ac:dyDescent="0.2">
      <c r="A275" s="110"/>
      <c r="D275" s="73"/>
      <c r="E275" s="73"/>
    </row>
    <row r="276" spans="1:8" x14ac:dyDescent="0.2">
      <c r="A276" s="119">
        <v>32.921999999999997</v>
      </c>
      <c r="B276" s="113" t="s">
        <v>450</v>
      </c>
      <c r="C276" s="135"/>
      <c r="D276" s="116"/>
      <c r="E276" s="116"/>
      <c r="F276" s="116"/>
      <c r="G276" s="117"/>
      <c r="H276" s="116"/>
    </row>
    <row r="277" spans="1:8" x14ac:dyDescent="0.2">
      <c r="A277" s="110"/>
      <c r="B277" s="73" t="s">
        <v>950</v>
      </c>
      <c r="D277" s="73"/>
      <c r="E277" s="73"/>
    </row>
    <row r="278" spans="1:8" x14ac:dyDescent="0.2">
      <c r="A278" s="110"/>
      <c r="B278" s="73" t="s">
        <v>951</v>
      </c>
      <c r="C278" s="127">
        <v>22000</v>
      </c>
      <c r="D278" s="73" t="s">
        <v>212</v>
      </c>
      <c r="E278" s="376">
        <v>0.375</v>
      </c>
      <c r="F278" s="216">
        <f>C278*E278</f>
        <v>8250</v>
      </c>
      <c r="G278" s="89">
        <f>SUM(F278)</f>
        <v>8250</v>
      </c>
    </row>
    <row r="279" spans="1:8" x14ac:dyDescent="0.2">
      <c r="A279" s="110"/>
      <c r="B279" s="166" t="s">
        <v>440</v>
      </c>
      <c r="D279" s="73"/>
      <c r="E279" s="73"/>
      <c r="F279" s="86" t="s">
        <v>953</v>
      </c>
      <c r="G279" s="89">
        <f>G278*0.055</f>
        <v>453.75</v>
      </c>
    </row>
    <row r="280" spans="1:8" x14ac:dyDescent="0.2">
      <c r="A280" s="110"/>
      <c r="B280" s="169" t="s">
        <v>952</v>
      </c>
      <c r="C280" s="141"/>
      <c r="D280" s="141"/>
      <c r="E280" s="141"/>
      <c r="F280" s="149"/>
      <c r="G280" s="155">
        <v>3750</v>
      </c>
    </row>
    <row r="281" spans="1:8" x14ac:dyDescent="0.2">
      <c r="A281" s="110"/>
      <c r="C281" s="122"/>
      <c r="D281" s="73"/>
      <c r="E281" s="122"/>
      <c r="F281" s="195" t="s">
        <v>23</v>
      </c>
      <c r="G281" s="100">
        <f>SUM(G278:G280)</f>
        <v>12453.75</v>
      </c>
      <c r="H281" s="127"/>
    </row>
    <row r="282" spans="1:8" x14ac:dyDescent="0.2">
      <c r="A282" s="110"/>
      <c r="C282" s="122"/>
      <c r="D282" s="73"/>
      <c r="E282" s="122"/>
      <c r="F282" s="195" t="s">
        <v>954</v>
      </c>
      <c r="G282" s="100">
        <v>12500</v>
      </c>
      <c r="H282" s="127"/>
    </row>
    <row r="283" spans="1:8" x14ac:dyDescent="0.2">
      <c r="A283" s="110"/>
      <c r="B283" s="79"/>
      <c r="D283" s="73"/>
      <c r="E283" s="73"/>
    </row>
    <row r="284" spans="1:8" x14ac:dyDescent="0.2">
      <c r="A284" s="119">
        <v>32.930999999999997</v>
      </c>
      <c r="B284" s="113" t="s">
        <v>151</v>
      </c>
      <c r="C284" s="135"/>
      <c r="D284" s="156"/>
      <c r="E284" s="156"/>
      <c r="F284" s="156"/>
      <c r="G284" s="269"/>
      <c r="H284" s="156"/>
    </row>
    <row r="285" spans="1:8" x14ac:dyDescent="0.2">
      <c r="A285" s="110"/>
      <c r="D285" s="73"/>
      <c r="E285" s="73"/>
    </row>
    <row r="286" spans="1:8" x14ac:dyDescent="0.2">
      <c r="A286" s="271"/>
      <c r="B286" s="141"/>
      <c r="C286" s="141"/>
      <c r="D286" s="264"/>
      <c r="E286" s="147" t="s">
        <v>458</v>
      </c>
      <c r="F286" s="147" t="s">
        <v>458</v>
      </c>
      <c r="G286" s="147" t="s">
        <v>458</v>
      </c>
      <c r="H286" s="147" t="s">
        <v>458</v>
      </c>
    </row>
    <row r="287" spans="1:8" x14ac:dyDescent="0.2">
      <c r="A287" s="86" t="s">
        <v>459</v>
      </c>
      <c r="B287" s="389"/>
      <c r="C287" s="389"/>
      <c r="D287" s="389"/>
      <c r="E287" s="228">
        <v>0</v>
      </c>
      <c r="F287" s="228">
        <v>0</v>
      </c>
      <c r="G287" s="228">
        <v>0</v>
      </c>
      <c r="H287" s="228">
        <v>0</v>
      </c>
    </row>
    <row r="288" spans="1:8" x14ac:dyDescent="0.2">
      <c r="A288" s="86">
        <v>1</v>
      </c>
      <c r="B288" s="390"/>
      <c r="C288" s="390"/>
      <c r="D288" s="390"/>
      <c r="E288" s="139"/>
      <c r="F288" s="139"/>
      <c r="G288" s="139"/>
      <c r="H288" s="139"/>
    </row>
    <row r="289" spans="1:8" x14ac:dyDescent="0.2">
      <c r="A289" s="86">
        <v>2</v>
      </c>
      <c r="B289" s="390"/>
      <c r="C289" s="390"/>
      <c r="D289" s="390"/>
      <c r="E289" s="139"/>
      <c r="F289" s="139"/>
      <c r="G289" s="127"/>
      <c r="H289" s="127"/>
    </row>
    <row r="290" spans="1:8" x14ac:dyDescent="0.2">
      <c r="A290" s="86">
        <v>3</v>
      </c>
      <c r="B290" s="390"/>
      <c r="C290" s="390"/>
      <c r="D290" s="390"/>
      <c r="E290" s="139"/>
      <c r="F290" s="139"/>
      <c r="G290" s="139"/>
      <c r="H290" s="139"/>
    </row>
    <row r="291" spans="1:8" x14ac:dyDescent="0.2">
      <c r="A291" s="86">
        <v>4</v>
      </c>
      <c r="B291" s="390"/>
      <c r="C291" s="390"/>
      <c r="D291" s="390"/>
      <c r="E291" s="139"/>
      <c r="F291" s="139"/>
      <c r="G291" s="139"/>
      <c r="H291" s="139"/>
    </row>
    <row r="292" spans="1:8" x14ac:dyDescent="0.2">
      <c r="A292" s="86">
        <v>5</v>
      </c>
      <c r="B292" s="390"/>
      <c r="C292" s="390"/>
      <c r="D292" s="390"/>
      <c r="E292" s="127"/>
      <c r="F292" s="127"/>
      <c r="G292" s="127"/>
      <c r="H292" s="127"/>
    </row>
    <row r="293" spans="1:8" x14ac:dyDescent="0.2">
      <c r="A293" s="86">
        <v>6</v>
      </c>
      <c r="B293" s="390"/>
      <c r="C293" s="390"/>
      <c r="D293" s="390"/>
      <c r="E293" s="127"/>
      <c r="F293" s="272"/>
      <c r="G293" s="272"/>
      <c r="H293" s="272"/>
    </row>
    <row r="294" spans="1:8" x14ac:dyDescent="0.2">
      <c r="A294" s="86">
        <v>7</v>
      </c>
      <c r="B294" s="390"/>
      <c r="C294" s="390"/>
      <c r="D294" s="390"/>
      <c r="E294" s="272"/>
      <c r="F294" s="127"/>
      <c r="G294" s="319"/>
      <c r="H294" s="319"/>
    </row>
    <row r="295" spans="1:8" x14ac:dyDescent="0.2">
      <c r="A295" s="86">
        <v>8</v>
      </c>
      <c r="B295" s="390"/>
      <c r="C295" s="390"/>
      <c r="D295" s="390"/>
      <c r="E295" s="127"/>
      <c r="F295" s="127"/>
      <c r="G295" s="127"/>
      <c r="H295" s="127"/>
    </row>
    <row r="296" spans="1:8" x14ac:dyDescent="0.2">
      <c r="A296" s="86">
        <v>9</v>
      </c>
      <c r="B296" s="390"/>
      <c r="C296" s="390"/>
      <c r="D296" s="390"/>
      <c r="E296" s="139"/>
      <c r="F296" s="139"/>
      <c r="G296" s="319"/>
      <c r="H296" s="319"/>
    </row>
    <row r="297" spans="1:8" x14ac:dyDescent="0.2">
      <c r="A297" s="149">
        <v>10</v>
      </c>
      <c r="B297" s="391"/>
      <c r="C297" s="391"/>
      <c r="D297" s="391"/>
      <c r="E297" s="147"/>
      <c r="F297" s="147"/>
      <c r="G297" s="147"/>
      <c r="H297" s="147"/>
    </row>
    <row r="298" spans="1:8" x14ac:dyDescent="0.2">
      <c r="A298" s="110"/>
      <c r="D298" s="265" t="s">
        <v>23</v>
      </c>
      <c r="E298" s="145">
        <f>SUM(E287:E297)</f>
        <v>0</v>
      </c>
      <c r="F298" s="145">
        <f t="shared" ref="F298:H298" si="16">SUM(F287:F297)</f>
        <v>0</v>
      </c>
      <c r="G298" s="145">
        <f t="shared" si="16"/>
        <v>0</v>
      </c>
      <c r="H298" s="145">
        <f t="shared" si="16"/>
        <v>0</v>
      </c>
    </row>
  </sheetData>
  <mergeCells count="154">
    <mergeCell ref="B6:D6"/>
    <mergeCell ref="B7:D7"/>
    <mergeCell ref="B8:D8"/>
    <mergeCell ref="B14:D14"/>
    <mergeCell ref="B15:D15"/>
    <mergeCell ref="B16:D16"/>
    <mergeCell ref="B22:D22"/>
    <mergeCell ref="B23:D23"/>
    <mergeCell ref="B9:D9"/>
    <mergeCell ref="B10:D10"/>
    <mergeCell ref="B11:D11"/>
    <mergeCell ref="B12:D12"/>
    <mergeCell ref="B13:D13"/>
    <mergeCell ref="B29:D29"/>
    <mergeCell ref="B30:D30"/>
    <mergeCell ref="B31:D31"/>
    <mergeCell ref="B32:D32"/>
    <mergeCell ref="B38:D38"/>
    <mergeCell ref="B24:D24"/>
    <mergeCell ref="B25:D25"/>
    <mergeCell ref="B26:D26"/>
    <mergeCell ref="B27:D27"/>
    <mergeCell ref="B28:D28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155:D155"/>
    <mergeCell ref="B156:D156"/>
    <mergeCell ref="B157:D157"/>
    <mergeCell ref="B158:D158"/>
    <mergeCell ref="B159:D159"/>
    <mergeCell ref="B66:D66"/>
    <mergeCell ref="B151:D151"/>
    <mergeCell ref="B152:D152"/>
    <mergeCell ref="B153:D153"/>
    <mergeCell ref="B154:D154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70:D170"/>
    <mergeCell ref="B171:D171"/>
    <mergeCell ref="B172:D172"/>
    <mergeCell ref="B173:D173"/>
    <mergeCell ref="B174:D174"/>
    <mergeCell ref="B160:D160"/>
    <mergeCell ref="B161:D161"/>
    <mergeCell ref="B167:D167"/>
    <mergeCell ref="B168:D168"/>
    <mergeCell ref="B169:D169"/>
    <mergeCell ref="B185:D185"/>
    <mergeCell ref="B186:D186"/>
    <mergeCell ref="B187:D187"/>
    <mergeCell ref="B188:D188"/>
    <mergeCell ref="B189:D189"/>
    <mergeCell ref="B175:D175"/>
    <mergeCell ref="B176:D176"/>
    <mergeCell ref="B177:D177"/>
    <mergeCell ref="B183:D183"/>
    <mergeCell ref="B184:D184"/>
    <mergeCell ref="B200:D200"/>
    <mergeCell ref="B201:D201"/>
    <mergeCell ref="B202:D202"/>
    <mergeCell ref="B203:D203"/>
    <mergeCell ref="B204:D204"/>
    <mergeCell ref="B190:D190"/>
    <mergeCell ref="B191:D191"/>
    <mergeCell ref="B192:D192"/>
    <mergeCell ref="B193:D193"/>
    <mergeCell ref="B199:D199"/>
    <mergeCell ref="B215:D215"/>
    <mergeCell ref="B216:D216"/>
    <mergeCell ref="B217:D217"/>
    <mergeCell ref="B218:D218"/>
    <mergeCell ref="B219:D219"/>
    <mergeCell ref="B205:D205"/>
    <mergeCell ref="B206:D206"/>
    <mergeCell ref="B207:D207"/>
    <mergeCell ref="B208:D208"/>
    <mergeCell ref="B209:D209"/>
    <mergeCell ref="B225:D225"/>
    <mergeCell ref="B231:D231"/>
    <mergeCell ref="B232:D232"/>
    <mergeCell ref="B233:D233"/>
    <mergeCell ref="B234:D234"/>
    <mergeCell ref="B220:D220"/>
    <mergeCell ref="B221:D221"/>
    <mergeCell ref="B222:D222"/>
    <mergeCell ref="B223:D223"/>
    <mergeCell ref="B224:D224"/>
    <mergeCell ref="B240:D240"/>
    <mergeCell ref="B241:D241"/>
    <mergeCell ref="B247:D247"/>
    <mergeCell ref="B248:D248"/>
    <mergeCell ref="B249:D249"/>
    <mergeCell ref="B235:D235"/>
    <mergeCell ref="B236:D236"/>
    <mergeCell ref="B237:D237"/>
    <mergeCell ref="B238:D238"/>
    <mergeCell ref="B239:D239"/>
    <mergeCell ref="B255:D255"/>
    <mergeCell ref="B256:D256"/>
    <mergeCell ref="B257:D257"/>
    <mergeCell ref="B263:D263"/>
    <mergeCell ref="B264:D264"/>
    <mergeCell ref="B250:D250"/>
    <mergeCell ref="B251:D251"/>
    <mergeCell ref="B252:D252"/>
    <mergeCell ref="B253:D253"/>
    <mergeCell ref="B254:D254"/>
    <mergeCell ref="B270:D270"/>
    <mergeCell ref="B271:D271"/>
    <mergeCell ref="B272:D272"/>
    <mergeCell ref="B273:D273"/>
    <mergeCell ref="B287:D287"/>
    <mergeCell ref="B265:D265"/>
    <mergeCell ref="B266:D266"/>
    <mergeCell ref="B267:D267"/>
    <mergeCell ref="B268:D268"/>
    <mergeCell ref="B269:D269"/>
    <mergeCell ref="B293:D293"/>
    <mergeCell ref="B294:D294"/>
    <mergeCell ref="B295:D295"/>
    <mergeCell ref="B296:D296"/>
    <mergeCell ref="B297:D297"/>
    <mergeCell ref="B288:D288"/>
    <mergeCell ref="B289:D289"/>
    <mergeCell ref="B290:D290"/>
    <mergeCell ref="B291:D291"/>
    <mergeCell ref="B292:D292"/>
  </mergeCells>
  <pageMargins left="0.25" right="0.25" top="0.75" bottom="0.75" header="0.3" footer="0.3"/>
  <pageSetup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E593F-CD1A-43E6-A297-A7254BD5C12B}">
  <sheetPr>
    <tabColor theme="1" tint="0.499984740745262"/>
    <pageSetUpPr fitToPage="1"/>
  </sheetPr>
  <dimension ref="A1:GY89"/>
  <sheetViews>
    <sheetView showWhiteSpace="0" zoomScaleNormal="100" workbookViewId="0">
      <selection activeCell="E33" sqref="E33"/>
    </sheetView>
  </sheetViews>
  <sheetFormatPr defaultColWidth="9.140625" defaultRowHeight="12.75" x14ac:dyDescent="0.2"/>
  <cols>
    <col min="1" max="3" width="15.7109375" style="73" customWidth="1"/>
    <col min="4" max="4" width="15.7109375" style="127" customWidth="1"/>
    <col min="5" max="5" width="15.7109375" style="210" customWidth="1"/>
    <col min="6" max="8" width="15.7109375" style="73" customWidth="1"/>
    <col min="9" max="16384" width="9.140625" style="73"/>
  </cols>
  <sheetData>
    <row r="1" spans="1:8" ht="18" x14ac:dyDescent="0.25">
      <c r="A1" s="237" t="s">
        <v>504</v>
      </c>
      <c r="B1" s="236" t="s">
        <v>152</v>
      </c>
      <c r="C1" s="134"/>
      <c r="D1" s="117"/>
      <c r="E1" s="117"/>
      <c r="F1" s="117"/>
      <c r="G1" s="117"/>
      <c r="H1" s="117"/>
    </row>
    <row r="2" spans="1:8" x14ac:dyDescent="0.2">
      <c r="D2" s="73"/>
      <c r="E2" s="73"/>
    </row>
    <row r="3" spans="1:8" x14ac:dyDescent="0.2">
      <c r="A3" s="119">
        <v>33.020000000000003</v>
      </c>
      <c r="B3" s="204" t="s">
        <v>539</v>
      </c>
      <c r="C3" s="113"/>
      <c r="D3" s="116"/>
      <c r="E3" s="116"/>
      <c r="F3" s="116"/>
      <c r="G3" s="117"/>
      <c r="H3" s="116"/>
    </row>
    <row r="4" spans="1:8" x14ac:dyDescent="0.2">
      <c r="B4" s="165"/>
      <c r="E4" s="99"/>
      <c r="F4" s="89"/>
      <c r="G4" s="89"/>
    </row>
    <row r="5" spans="1:8" x14ac:dyDescent="0.2">
      <c r="A5" s="271"/>
      <c r="B5" s="141"/>
      <c r="C5" s="141"/>
      <c r="D5" s="264"/>
      <c r="E5" s="147" t="s">
        <v>458</v>
      </c>
      <c r="F5" s="147" t="s">
        <v>458</v>
      </c>
      <c r="G5" s="147" t="s">
        <v>458</v>
      </c>
      <c r="H5" s="147" t="s">
        <v>458</v>
      </c>
    </row>
    <row r="6" spans="1:8" x14ac:dyDescent="0.2">
      <c r="A6" s="86" t="s">
        <v>459</v>
      </c>
      <c r="B6" s="389"/>
      <c r="C6" s="389"/>
      <c r="D6" s="389"/>
      <c r="E6" s="228">
        <v>0</v>
      </c>
      <c r="F6" s="228">
        <v>0</v>
      </c>
      <c r="G6" s="228">
        <v>0</v>
      </c>
      <c r="H6" s="228">
        <v>0</v>
      </c>
    </row>
    <row r="7" spans="1:8" x14ac:dyDescent="0.2">
      <c r="A7" s="86">
        <v>1</v>
      </c>
      <c r="B7" s="390"/>
      <c r="C7" s="390"/>
      <c r="D7" s="390"/>
      <c r="E7" s="139"/>
      <c r="F7" s="139"/>
      <c r="G7" s="139"/>
      <c r="H7" s="139"/>
    </row>
    <row r="8" spans="1:8" x14ac:dyDescent="0.2">
      <c r="A8" s="86">
        <v>2</v>
      </c>
      <c r="B8" s="390"/>
      <c r="C8" s="390"/>
      <c r="D8" s="390"/>
      <c r="E8" s="139"/>
      <c r="F8" s="139"/>
      <c r="G8" s="127"/>
      <c r="H8" s="127"/>
    </row>
    <row r="9" spans="1:8" x14ac:dyDescent="0.2">
      <c r="A9" s="86">
        <v>3</v>
      </c>
      <c r="B9" s="390"/>
      <c r="C9" s="390"/>
      <c r="D9" s="390"/>
      <c r="E9" s="139"/>
      <c r="F9" s="139"/>
      <c r="G9" s="139"/>
      <c r="H9" s="139"/>
    </row>
    <row r="10" spans="1:8" x14ac:dyDescent="0.2">
      <c r="A10" s="86">
        <v>4</v>
      </c>
      <c r="B10" s="390"/>
      <c r="C10" s="390"/>
      <c r="D10" s="390"/>
      <c r="E10" s="139"/>
      <c r="F10" s="139"/>
      <c r="G10" s="139"/>
      <c r="H10" s="139"/>
    </row>
    <row r="11" spans="1:8" x14ac:dyDescent="0.2">
      <c r="A11" s="86">
        <v>5</v>
      </c>
      <c r="B11" s="390"/>
      <c r="C11" s="390"/>
      <c r="D11" s="390"/>
      <c r="E11" s="127"/>
      <c r="F11" s="127"/>
      <c r="G11" s="127"/>
      <c r="H11" s="127"/>
    </row>
    <row r="12" spans="1:8" x14ac:dyDescent="0.2">
      <c r="A12" s="86">
        <v>6</v>
      </c>
      <c r="B12" s="390"/>
      <c r="C12" s="390"/>
      <c r="D12" s="390"/>
      <c r="E12" s="127"/>
      <c r="F12" s="272"/>
      <c r="G12" s="272"/>
      <c r="H12" s="272"/>
    </row>
    <row r="13" spans="1:8" x14ac:dyDescent="0.2">
      <c r="A13" s="86">
        <v>7</v>
      </c>
      <c r="B13" s="390"/>
      <c r="C13" s="390"/>
      <c r="D13" s="390"/>
      <c r="E13" s="272"/>
      <c r="F13" s="127"/>
      <c r="G13" s="319"/>
      <c r="H13" s="319"/>
    </row>
    <row r="14" spans="1:8" x14ac:dyDescent="0.2">
      <c r="A14" s="86">
        <v>8</v>
      </c>
      <c r="B14" s="390"/>
      <c r="C14" s="390"/>
      <c r="D14" s="390"/>
      <c r="E14" s="127"/>
      <c r="F14" s="127"/>
      <c r="G14" s="127"/>
      <c r="H14" s="127"/>
    </row>
    <row r="15" spans="1:8" x14ac:dyDescent="0.2">
      <c r="A15" s="86">
        <v>9</v>
      </c>
      <c r="B15" s="390"/>
      <c r="C15" s="390"/>
      <c r="D15" s="390"/>
      <c r="E15" s="139"/>
      <c r="F15" s="139"/>
      <c r="G15" s="319"/>
      <c r="H15" s="319"/>
    </row>
    <row r="16" spans="1:8" x14ac:dyDescent="0.2">
      <c r="A16" s="149">
        <v>10</v>
      </c>
      <c r="B16" s="391"/>
      <c r="C16" s="391"/>
      <c r="D16" s="391"/>
      <c r="E16" s="147"/>
      <c r="F16" s="147"/>
      <c r="G16" s="147"/>
      <c r="H16" s="147"/>
    </row>
    <row r="17" spans="1:8" x14ac:dyDescent="0.2">
      <c r="A17" s="110"/>
      <c r="D17" s="265" t="s">
        <v>23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">
      <c r="A18" s="110"/>
      <c r="D18" s="265"/>
      <c r="E18" s="145"/>
      <c r="F18" s="145"/>
      <c r="G18" s="145"/>
      <c r="H18" s="145"/>
    </row>
    <row r="19" spans="1:8" x14ac:dyDescent="0.2">
      <c r="A19" s="119">
        <v>33.462000000000003</v>
      </c>
      <c r="B19" s="204" t="s">
        <v>153</v>
      </c>
      <c r="C19" s="113"/>
      <c r="D19" s="116"/>
      <c r="E19" s="116"/>
      <c r="F19" s="116"/>
      <c r="G19" s="117"/>
      <c r="H19" s="116"/>
    </row>
    <row r="20" spans="1:8" x14ac:dyDescent="0.2">
      <c r="C20" s="80"/>
      <c r="D20" s="80"/>
      <c r="E20" s="80"/>
    </row>
    <row r="21" spans="1:8" x14ac:dyDescent="0.2">
      <c r="A21" s="271"/>
      <c r="B21" s="141"/>
      <c r="C21" s="141"/>
      <c r="D21" s="264"/>
      <c r="E21" s="147" t="s">
        <v>458</v>
      </c>
      <c r="F21" s="147" t="s">
        <v>458</v>
      </c>
      <c r="G21" s="147" t="s">
        <v>458</v>
      </c>
      <c r="H21" s="147" t="s">
        <v>458</v>
      </c>
    </row>
    <row r="22" spans="1:8" x14ac:dyDescent="0.2">
      <c r="A22" s="86" t="s">
        <v>459</v>
      </c>
      <c r="B22" s="389"/>
      <c r="C22" s="389"/>
      <c r="D22" s="389"/>
      <c r="E22" s="228">
        <v>0</v>
      </c>
      <c r="F22" s="228">
        <v>0</v>
      </c>
      <c r="G22" s="228">
        <v>0</v>
      </c>
      <c r="H22" s="228">
        <v>0</v>
      </c>
    </row>
    <row r="23" spans="1:8" x14ac:dyDescent="0.2">
      <c r="A23" s="86">
        <v>1</v>
      </c>
      <c r="B23" s="390"/>
      <c r="C23" s="390"/>
      <c r="D23" s="390"/>
      <c r="E23" s="139"/>
      <c r="F23" s="139"/>
      <c r="G23" s="139"/>
      <c r="H23" s="139"/>
    </row>
    <row r="24" spans="1:8" x14ac:dyDescent="0.2">
      <c r="A24" s="86">
        <v>2</v>
      </c>
      <c r="B24" s="390"/>
      <c r="C24" s="390"/>
      <c r="D24" s="390"/>
      <c r="E24" s="139"/>
      <c r="F24" s="139"/>
      <c r="G24" s="127"/>
      <c r="H24" s="127"/>
    </row>
    <row r="25" spans="1:8" x14ac:dyDescent="0.2">
      <c r="A25" s="86">
        <v>3</v>
      </c>
      <c r="B25" s="390"/>
      <c r="C25" s="390"/>
      <c r="D25" s="390"/>
      <c r="E25" s="139"/>
      <c r="F25" s="139"/>
      <c r="G25" s="139"/>
      <c r="H25" s="139"/>
    </row>
    <row r="26" spans="1:8" x14ac:dyDescent="0.2">
      <c r="A26" s="86">
        <v>4</v>
      </c>
      <c r="B26" s="390"/>
      <c r="C26" s="390"/>
      <c r="D26" s="390"/>
      <c r="E26" s="139"/>
      <c r="F26" s="139"/>
      <c r="G26" s="139"/>
      <c r="H26" s="139"/>
    </row>
    <row r="27" spans="1:8" x14ac:dyDescent="0.2">
      <c r="A27" s="86">
        <v>5</v>
      </c>
      <c r="B27" s="390"/>
      <c r="C27" s="390"/>
      <c r="D27" s="390"/>
      <c r="E27" s="127"/>
      <c r="F27" s="127"/>
      <c r="G27" s="127"/>
      <c r="H27" s="127"/>
    </row>
    <row r="28" spans="1:8" x14ac:dyDescent="0.2">
      <c r="A28" s="86">
        <v>6</v>
      </c>
      <c r="B28" s="390"/>
      <c r="C28" s="390"/>
      <c r="D28" s="390"/>
      <c r="E28" s="127"/>
      <c r="F28" s="272"/>
      <c r="G28" s="272"/>
      <c r="H28" s="272"/>
    </row>
    <row r="29" spans="1:8" x14ac:dyDescent="0.2">
      <c r="A29" s="86">
        <v>7</v>
      </c>
      <c r="B29" s="390"/>
      <c r="C29" s="390"/>
      <c r="D29" s="390"/>
      <c r="E29" s="272"/>
      <c r="F29" s="127"/>
      <c r="G29" s="319"/>
      <c r="H29" s="319"/>
    </row>
    <row r="30" spans="1:8" x14ac:dyDescent="0.2">
      <c r="A30" s="86">
        <v>8</v>
      </c>
      <c r="B30" s="390"/>
      <c r="C30" s="390"/>
      <c r="D30" s="390"/>
      <c r="E30" s="127"/>
      <c r="F30" s="127"/>
      <c r="G30" s="127"/>
      <c r="H30" s="127"/>
    </row>
    <row r="31" spans="1:8" x14ac:dyDescent="0.2">
      <c r="A31" s="86">
        <v>9</v>
      </c>
      <c r="B31" s="390"/>
      <c r="C31" s="390"/>
      <c r="D31" s="390"/>
      <c r="E31" s="139"/>
      <c r="F31" s="139"/>
      <c r="G31" s="319"/>
      <c r="H31" s="319"/>
    </row>
    <row r="32" spans="1:8" x14ac:dyDescent="0.2">
      <c r="A32" s="149">
        <v>10</v>
      </c>
      <c r="B32" s="391"/>
      <c r="C32" s="391"/>
      <c r="D32" s="391"/>
      <c r="E32" s="147"/>
      <c r="F32" s="147"/>
      <c r="G32" s="147"/>
      <c r="H32" s="147"/>
    </row>
    <row r="33" spans="1:8" x14ac:dyDescent="0.2">
      <c r="A33" s="110"/>
      <c r="D33" s="265" t="s">
        <v>23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">
      <c r="E34" s="99"/>
      <c r="G34" s="89"/>
    </row>
    <row r="35" spans="1:8" x14ac:dyDescent="0.2">
      <c r="E35" s="99"/>
      <c r="G35" s="89"/>
    </row>
    <row r="36" spans="1:8" x14ac:dyDescent="0.2">
      <c r="B36" s="165"/>
      <c r="E36" s="99"/>
    </row>
    <row r="37" spans="1:8" x14ac:dyDescent="0.2">
      <c r="E37" s="99"/>
      <c r="G37" s="89"/>
    </row>
    <row r="38" spans="1:8" x14ac:dyDescent="0.2">
      <c r="E38" s="99"/>
      <c r="G38" s="89"/>
    </row>
    <row r="39" spans="1:8" x14ac:dyDescent="0.2">
      <c r="E39" s="99"/>
      <c r="G39" s="89"/>
    </row>
    <row r="40" spans="1:8" x14ac:dyDescent="0.2">
      <c r="E40" s="99"/>
      <c r="G40" s="89"/>
    </row>
    <row r="41" spans="1:8" x14ac:dyDescent="0.2">
      <c r="E41" s="99"/>
      <c r="G41" s="89"/>
    </row>
    <row r="42" spans="1:8" x14ac:dyDescent="0.2">
      <c r="B42" s="165"/>
      <c r="E42" s="99"/>
    </row>
    <row r="43" spans="1:8" x14ac:dyDescent="0.2">
      <c r="E43" s="99"/>
      <c r="G43" s="89"/>
    </row>
    <row r="44" spans="1:8" x14ac:dyDescent="0.2">
      <c r="E44" s="99"/>
      <c r="G44" s="89"/>
    </row>
    <row r="45" spans="1:8" x14ac:dyDescent="0.2">
      <c r="E45" s="99"/>
      <c r="G45" s="89"/>
    </row>
    <row r="46" spans="1:8" x14ac:dyDescent="0.2">
      <c r="E46" s="99"/>
      <c r="G46" s="89"/>
    </row>
    <row r="47" spans="1:8" x14ac:dyDescent="0.2">
      <c r="E47" s="99"/>
      <c r="G47" s="89"/>
    </row>
    <row r="48" spans="1:8" x14ac:dyDescent="0.2">
      <c r="E48" s="99"/>
      <c r="G48" s="89"/>
    </row>
    <row r="49" spans="1:207" x14ac:dyDescent="0.2">
      <c r="E49" s="99"/>
      <c r="G49" s="89"/>
    </row>
    <row r="50" spans="1:207" x14ac:dyDescent="0.2">
      <c r="E50" s="99"/>
      <c r="G50" s="89"/>
    </row>
    <row r="51" spans="1:207" x14ac:dyDescent="0.2">
      <c r="B51" s="165"/>
      <c r="E51" s="99"/>
    </row>
    <row r="52" spans="1:207" x14ac:dyDescent="0.2">
      <c r="E52" s="99"/>
      <c r="G52" s="89"/>
    </row>
    <row r="53" spans="1:207" x14ac:dyDescent="0.2">
      <c r="E53" s="99"/>
      <c r="G53" s="89"/>
    </row>
    <row r="54" spans="1:207" x14ac:dyDescent="0.2">
      <c r="E54" s="99"/>
      <c r="G54" s="89"/>
    </row>
    <row r="55" spans="1:207" x14ac:dyDescent="0.2">
      <c r="E55" s="99"/>
      <c r="G55" s="89"/>
    </row>
    <row r="56" spans="1:207" x14ac:dyDescent="0.2">
      <c r="E56" s="99"/>
      <c r="G56" s="89"/>
    </row>
    <row r="57" spans="1:207" x14ac:dyDescent="0.2">
      <c r="E57" s="99"/>
      <c r="G57" s="89"/>
    </row>
    <row r="58" spans="1:207" s="239" customFormat="1" ht="13.5" thickBot="1" x14ac:dyDescent="0.25">
      <c r="A58" s="73"/>
      <c r="B58" s="73"/>
      <c r="C58" s="73"/>
      <c r="D58" s="127"/>
      <c r="E58" s="99"/>
      <c r="F58" s="195"/>
      <c r="G58" s="100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73"/>
      <c r="BB58" s="73"/>
      <c r="BC58" s="73"/>
      <c r="BD58" s="73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73"/>
      <c r="BP58" s="73"/>
      <c r="BQ58" s="73"/>
      <c r="BR58" s="73"/>
      <c r="BS58" s="73"/>
      <c r="BT58" s="73"/>
      <c r="BU58" s="73"/>
      <c r="BV58" s="73"/>
      <c r="BW58" s="73"/>
      <c r="BX58" s="73"/>
      <c r="BY58" s="73"/>
      <c r="BZ58" s="73"/>
      <c r="CA58" s="73"/>
      <c r="CB58" s="73"/>
      <c r="CC58" s="73"/>
      <c r="CD58" s="73"/>
      <c r="CE58" s="73"/>
      <c r="CF58" s="73"/>
      <c r="CG58" s="73"/>
      <c r="CH58" s="73"/>
      <c r="CI58" s="73"/>
      <c r="CJ58" s="73"/>
      <c r="CK58" s="73"/>
      <c r="CL58" s="73"/>
      <c r="CM58" s="73"/>
      <c r="CN58" s="73"/>
      <c r="CO58" s="73"/>
      <c r="CP58" s="73"/>
      <c r="CQ58" s="73"/>
      <c r="CR58" s="73"/>
      <c r="CS58" s="73"/>
      <c r="CT58" s="73"/>
      <c r="CU58" s="73"/>
      <c r="CV58" s="73"/>
      <c r="CW58" s="73"/>
      <c r="CX58" s="73"/>
      <c r="CY58" s="73"/>
      <c r="CZ58" s="73"/>
      <c r="DA58" s="73"/>
      <c r="DB58" s="73"/>
      <c r="DC58" s="73"/>
      <c r="DD58" s="73"/>
      <c r="DE58" s="73"/>
      <c r="DF58" s="73"/>
      <c r="DG58" s="73"/>
      <c r="DH58" s="73"/>
      <c r="DI58" s="73"/>
      <c r="DJ58" s="73"/>
      <c r="DK58" s="73"/>
      <c r="DL58" s="73"/>
      <c r="DM58" s="73"/>
      <c r="DN58" s="73"/>
      <c r="DO58" s="73"/>
      <c r="DP58" s="73"/>
      <c r="DQ58" s="73"/>
      <c r="DR58" s="73"/>
      <c r="DS58" s="73"/>
      <c r="DT58" s="73"/>
      <c r="DU58" s="73"/>
      <c r="DV58" s="73"/>
      <c r="DW58" s="73"/>
      <c r="DX58" s="73"/>
      <c r="DY58" s="73"/>
      <c r="DZ58" s="73"/>
      <c r="EA58" s="73"/>
      <c r="EB58" s="73"/>
      <c r="EC58" s="73"/>
      <c r="ED58" s="73"/>
      <c r="EE58" s="73"/>
      <c r="EF58" s="73"/>
      <c r="EG58" s="73"/>
      <c r="EH58" s="73"/>
      <c r="EI58" s="73"/>
      <c r="EJ58" s="73"/>
      <c r="EK58" s="73"/>
      <c r="EL58" s="73"/>
      <c r="EM58" s="73"/>
      <c r="EN58" s="73"/>
      <c r="EO58" s="73"/>
      <c r="EP58" s="73"/>
      <c r="EQ58" s="73"/>
      <c r="ER58" s="73"/>
      <c r="ES58" s="73"/>
      <c r="ET58" s="73"/>
      <c r="EU58" s="73"/>
      <c r="EV58" s="73"/>
      <c r="EW58" s="73"/>
      <c r="EX58" s="73"/>
      <c r="EY58" s="73"/>
      <c r="EZ58" s="73"/>
      <c r="FA58" s="73"/>
      <c r="FB58" s="73"/>
      <c r="FC58" s="73"/>
      <c r="FD58" s="73"/>
      <c r="FE58" s="73"/>
      <c r="FF58" s="73"/>
      <c r="FG58" s="73"/>
      <c r="FH58" s="73"/>
      <c r="FI58" s="73"/>
      <c r="FJ58" s="73"/>
      <c r="FK58" s="73"/>
      <c r="FL58" s="73"/>
      <c r="FM58" s="73"/>
      <c r="FN58" s="73"/>
      <c r="FO58" s="73"/>
      <c r="FP58" s="73"/>
      <c r="FQ58" s="73"/>
      <c r="FR58" s="73"/>
      <c r="FS58" s="73"/>
      <c r="FT58" s="73"/>
      <c r="FU58" s="73"/>
      <c r="FV58" s="73"/>
      <c r="FW58" s="73"/>
      <c r="FX58" s="73"/>
      <c r="FY58" s="73"/>
      <c r="FZ58" s="73"/>
      <c r="GA58" s="73"/>
      <c r="GB58" s="73"/>
      <c r="GC58" s="73"/>
      <c r="GD58" s="73"/>
      <c r="GE58" s="73"/>
      <c r="GF58" s="73"/>
      <c r="GG58" s="73"/>
      <c r="GH58" s="73"/>
      <c r="GI58" s="73"/>
      <c r="GJ58" s="73"/>
      <c r="GK58" s="73"/>
      <c r="GL58" s="73"/>
      <c r="GM58" s="73"/>
      <c r="GN58" s="73"/>
      <c r="GO58" s="73"/>
      <c r="GP58" s="73"/>
      <c r="GQ58" s="73"/>
      <c r="GR58" s="73"/>
      <c r="GS58" s="73"/>
      <c r="GT58" s="73"/>
      <c r="GU58" s="73"/>
      <c r="GV58" s="73"/>
      <c r="GW58" s="73"/>
      <c r="GX58" s="73"/>
      <c r="GY58" s="73"/>
    </row>
    <row r="59" spans="1:207" ht="13.5" thickTop="1" x14ac:dyDescent="0.2">
      <c r="E59" s="207"/>
      <c r="F59" s="89"/>
      <c r="G59" s="89"/>
    </row>
    <row r="60" spans="1:207" x14ac:dyDescent="0.2">
      <c r="E60" s="207"/>
      <c r="F60" s="89"/>
      <c r="G60" s="89"/>
    </row>
    <row r="61" spans="1:207" x14ac:dyDescent="0.2">
      <c r="E61" s="207"/>
      <c r="F61" s="89"/>
      <c r="G61" s="89"/>
    </row>
    <row r="62" spans="1:207" x14ac:dyDescent="0.2">
      <c r="E62" s="207"/>
      <c r="F62" s="89"/>
      <c r="G62" s="89"/>
    </row>
    <row r="63" spans="1:207" x14ac:dyDescent="0.2">
      <c r="A63" s="79"/>
      <c r="B63" s="79"/>
      <c r="C63" s="79"/>
      <c r="D63" s="103"/>
      <c r="E63" s="145"/>
      <c r="F63" s="79"/>
      <c r="G63" s="79"/>
    </row>
    <row r="64" spans="1:207" x14ac:dyDescent="0.2">
      <c r="E64" s="99"/>
    </row>
    <row r="65" spans="1:7" x14ac:dyDescent="0.2">
      <c r="A65" s="79"/>
      <c r="B65" s="79"/>
      <c r="C65" s="103"/>
      <c r="D65" s="103"/>
      <c r="E65" s="145"/>
      <c r="F65" s="79"/>
      <c r="G65" s="79"/>
    </row>
    <row r="66" spans="1:7" x14ac:dyDescent="0.2">
      <c r="C66" s="79"/>
      <c r="D66" s="140"/>
      <c r="E66" s="99"/>
    </row>
    <row r="67" spans="1:7" x14ac:dyDescent="0.2">
      <c r="D67" s="140"/>
      <c r="E67" s="99"/>
    </row>
    <row r="68" spans="1:7" x14ac:dyDescent="0.2">
      <c r="D68" s="140"/>
      <c r="E68" s="99"/>
    </row>
    <row r="69" spans="1:7" x14ac:dyDescent="0.2">
      <c r="D69" s="140"/>
      <c r="E69" s="99"/>
    </row>
    <row r="70" spans="1:7" x14ac:dyDescent="0.2">
      <c r="D70" s="140"/>
      <c r="E70" s="99"/>
    </row>
    <row r="71" spans="1:7" x14ac:dyDescent="0.2">
      <c r="D71" s="140"/>
      <c r="E71" s="99"/>
    </row>
    <row r="72" spans="1:7" x14ac:dyDescent="0.2">
      <c r="D72" s="140"/>
      <c r="E72" s="99"/>
    </row>
    <row r="73" spans="1:7" x14ac:dyDescent="0.2">
      <c r="D73" s="140"/>
      <c r="E73" s="99"/>
    </row>
    <row r="74" spans="1:7" x14ac:dyDescent="0.2">
      <c r="D74" s="140"/>
      <c r="E74" s="99"/>
    </row>
    <row r="75" spans="1:7" x14ac:dyDescent="0.2">
      <c r="A75" s="79"/>
      <c r="B75" s="79"/>
      <c r="C75" s="79"/>
      <c r="D75" s="103"/>
      <c r="E75" s="145"/>
      <c r="F75" s="79"/>
      <c r="G75" s="79"/>
    </row>
    <row r="76" spans="1:7" x14ac:dyDescent="0.2">
      <c r="A76" s="79"/>
      <c r="B76" s="79"/>
      <c r="C76" s="79"/>
      <c r="D76" s="103"/>
      <c r="E76" s="145"/>
      <c r="F76" s="79"/>
      <c r="G76" s="79"/>
    </row>
    <row r="77" spans="1:7" x14ac:dyDescent="0.2">
      <c r="E77" s="99"/>
    </row>
    <row r="78" spans="1:7" x14ac:dyDescent="0.2">
      <c r="A78" s="79"/>
      <c r="B78" s="79"/>
      <c r="C78" s="79"/>
      <c r="D78" s="103"/>
      <c r="E78" s="145"/>
      <c r="F78" s="79"/>
      <c r="G78" s="79"/>
    </row>
    <row r="79" spans="1:7" x14ac:dyDescent="0.2">
      <c r="A79" s="401"/>
      <c r="B79" s="401"/>
      <c r="D79" s="103"/>
      <c r="E79" s="145"/>
      <c r="F79" s="79"/>
      <c r="G79" s="79"/>
    </row>
    <row r="80" spans="1:7" x14ac:dyDescent="0.2">
      <c r="D80" s="103"/>
      <c r="E80" s="191"/>
    </row>
    <row r="81" spans="4:5" x14ac:dyDescent="0.2">
      <c r="E81" s="99"/>
    </row>
    <row r="82" spans="4:5" x14ac:dyDescent="0.2">
      <c r="E82" s="99"/>
    </row>
    <row r="83" spans="4:5" x14ac:dyDescent="0.2">
      <c r="E83" s="99"/>
    </row>
    <row r="84" spans="4:5" x14ac:dyDescent="0.2">
      <c r="D84" s="140"/>
      <c r="E84" s="99"/>
    </row>
    <row r="85" spans="4:5" x14ac:dyDescent="0.2">
      <c r="E85" s="99"/>
    </row>
    <row r="86" spans="4:5" x14ac:dyDescent="0.2">
      <c r="E86" s="99"/>
    </row>
    <row r="87" spans="4:5" x14ac:dyDescent="0.2">
      <c r="E87" s="99"/>
    </row>
    <row r="88" spans="4:5" x14ac:dyDescent="0.2">
      <c r="E88" s="99"/>
    </row>
    <row r="89" spans="4:5" x14ac:dyDescent="0.2">
      <c r="E89" s="99"/>
    </row>
  </sheetData>
  <mergeCells count="23">
    <mergeCell ref="A79:B79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9:D29"/>
    <mergeCell ref="B30:D30"/>
    <mergeCell ref="B31:D31"/>
    <mergeCell ref="B32:D32"/>
    <mergeCell ref="B24:D24"/>
    <mergeCell ref="B25:D25"/>
    <mergeCell ref="B26:D26"/>
    <mergeCell ref="B27:D27"/>
    <mergeCell ref="B28:D28"/>
  </mergeCells>
  <pageMargins left="0.25" right="0.25" top="0.75" bottom="0.75" header="0.3" footer="0.3"/>
  <pageSetup scale="1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2</vt:i4>
      </vt:variant>
    </vt:vector>
  </HeadingPairs>
  <TitlesOfParts>
    <vt:vector size="22" baseType="lpstr">
      <vt:lpstr>PROJECT SUMMARY</vt:lpstr>
      <vt:lpstr>DIV 1 GC</vt:lpstr>
      <vt:lpstr>DIV 2 EXIST. COND.</vt:lpstr>
      <vt:lpstr>DIV 3 CONCRETE</vt:lpstr>
      <vt:lpstr>DIV 4 MASONRY</vt:lpstr>
      <vt:lpstr>DIV 5 METAL</vt:lpstr>
      <vt:lpstr>DIV 6 CARPENTRY</vt:lpstr>
      <vt:lpstr>DIV 7 MOISTURE PROTECTION</vt:lpstr>
      <vt:lpstr>DIV 8 OPENINGS</vt:lpstr>
      <vt:lpstr>DIV 9 FINISHES</vt:lpstr>
      <vt:lpstr>DIV 10 SPECIALTIES</vt:lpstr>
      <vt:lpstr>DIV 11 EQUIPMENT</vt:lpstr>
      <vt:lpstr>DIV 12 FURNISHINGS</vt:lpstr>
      <vt:lpstr>DIV 13 SPECIAL CONST.</vt:lpstr>
      <vt:lpstr>DIV 14 CONVEYING SYSTEMS</vt:lpstr>
      <vt:lpstr>DIV 21 FIRE SUPRESSION</vt:lpstr>
      <vt:lpstr>DIV 22-23 PLUM-HVAC</vt:lpstr>
      <vt:lpstr>DIV 26-28 ELEC. - LV</vt:lpstr>
      <vt:lpstr>DIV 31-32 EARTH-SITE</vt:lpstr>
      <vt:lpstr>DIV 33 UTILITES</vt:lpstr>
      <vt:lpstr>'DIV 31-32 EARTH-SITE'!Print_Area</vt:lpstr>
      <vt:lpstr>'PROJECT SUMMARY'!Print_Area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Pat Kirby</cp:lastModifiedBy>
  <cp:lastPrinted>2026-08-20T15:11:46Z</cp:lastPrinted>
  <dcterms:created xsi:type="dcterms:W3CDTF">2016-07-29T19:09:40Z</dcterms:created>
  <dcterms:modified xsi:type="dcterms:W3CDTF">2026-08-20T19:59:20Z</dcterms:modified>
</cp:coreProperties>
</file>