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"/>
    </mc:Choice>
  </mc:AlternateContent>
  <xr:revisionPtr revIDLastSave="0" documentId="13_ncr:1_{7FD92269-5556-4830-8D09-258B431F9372}" xr6:coauthVersionLast="47" xr6:coauthVersionMax="47" xr10:uidLastSave="{00000000-0000-0000-0000-000000000000}"/>
  <bookViews>
    <workbookView xWindow="29925" yWindow="3210" windowWidth="21600" windowHeight="11160" xr2:uid="{92D898A3-E0C1-41FA-A43B-451E37E51C95}"/>
  </bookViews>
  <sheets>
    <sheet name="Sheet1" sheetId="1" r:id="rId1"/>
  </sheets>
  <definedNames>
    <definedName name="_xlnm.Print_Area" localSheetId="0">Sheet1!$A$1:$K$107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5" i="1" l="1"/>
  <c r="M25" i="1" s="1"/>
  <c r="I25" i="1" s="1"/>
  <c r="K61" i="1"/>
  <c r="K41" i="1"/>
  <c r="N26" i="1"/>
  <c r="M26" i="1" s="1"/>
  <c r="I26" i="1" s="1"/>
  <c r="N28" i="1"/>
  <c r="N22" i="1"/>
  <c r="M98" i="1"/>
  <c r="K98" i="1" s="1"/>
  <c r="M77" i="1" l="1"/>
  <c r="K77" i="1" s="1"/>
  <c r="M87" i="1"/>
  <c r="K87" i="1" s="1"/>
  <c r="M85" i="1"/>
  <c r="K85" i="1" s="1"/>
  <c r="T81" i="1"/>
  <c r="M99" i="1" l="1"/>
  <c r="K99" i="1" s="1"/>
  <c r="N31" i="1" l="1"/>
  <c r="N17" i="1"/>
  <c r="M29" i="1" l="1"/>
  <c r="I29" i="1" s="1"/>
  <c r="N33" i="1" l="1"/>
  <c r="M31" i="1"/>
  <c r="I31" i="1" s="1"/>
  <c r="M100" i="1" l="1"/>
  <c r="N102" i="1"/>
  <c r="M102" i="1" s="1"/>
  <c r="K102" i="1" s="1"/>
  <c r="S83" i="1"/>
  <c r="N82" i="1"/>
  <c r="M82" i="1" s="1"/>
  <c r="M32" i="1"/>
  <c r="M33" i="1"/>
  <c r="I32" i="1" l="1"/>
  <c r="N96" i="1"/>
  <c r="M96" i="1" s="1"/>
  <c r="N106" i="1"/>
  <c r="M106" i="1" s="1"/>
  <c r="K106" i="1" s="1"/>
  <c r="N105" i="1"/>
  <c r="M105" i="1" s="1"/>
  <c r="K105" i="1" s="1"/>
  <c r="N104" i="1"/>
  <c r="M104" i="1" s="1"/>
  <c r="K104" i="1" s="1"/>
  <c r="N103" i="1"/>
  <c r="M103" i="1" s="1"/>
  <c r="K103" i="1" s="1"/>
  <c r="AD95" i="1"/>
  <c r="M19" i="1" l="1"/>
  <c r="I19" i="1" s="1"/>
  <c r="M28" i="1"/>
  <c r="I28" i="1" s="1"/>
  <c r="N93" i="1"/>
  <c r="M93" i="1" s="1"/>
  <c r="M90" i="1"/>
  <c r="K90" i="1" s="1"/>
  <c r="N27" i="1"/>
  <c r="M27" i="1" s="1"/>
  <c r="I27" i="1" s="1"/>
  <c r="M22" i="1"/>
  <c r="I22" i="1" s="1"/>
  <c r="M15" i="1"/>
  <c r="I15" i="1" s="1"/>
  <c r="N35" i="1"/>
  <c r="N11" i="1"/>
  <c r="M11" i="1" s="1"/>
  <c r="I11" i="1" s="1"/>
  <c r="N18" i="1"/>
  <c r="M18" i="1" s="1"/>
  <c r="I18" i="1" s="1"/>
  <c r="M16" i="1"/>
  <c r="I16" i="1" s="1"/>
  <c r="N78" i="1"/>
  <c r="M78" i="1" s="1"/>
  <c r="K78" i="1" s="1"/>
  <c r="N97" i="1" l="1"/>
  <c r="M97" i="1" s="1"/>
  <c r="M88" i="1"/>
  <c r="K88" i="1" s="1"/>
  <c r="N89" i="1"/>
  <c r="M89" i="1" s="1"/>
  <c r="K89" i="1" s="1"/>
  <c r="N94" i="1"/>
  <c r="M94" i="1" s="1"/>
  <c r="N101" i="1"/>
  <c r="M101" i="1" s="1"/>
  <c r="N84" i="1"/>
  <c r="M84" i="1" s="1"/>
  <c r="K84" i="1" s="1"/>
  <c r="N76" i="1"/>
  <c r="M76" i="1" s="1"/>
  <c r="K76" i="1" s="1"/>
  <c r="M74" i="1"/>
  <c r="K74" i="1" s="1"/>
  <c r="M35" i="1"/>
  <c r="M17" i="1"/>
  <c r="I17" i="1" s="1"/>
  <c r="M13" i="1" l="1"/>
  <c r="I13" i="1" s="1"/>
  <c r="K39" i="1" s="1"/>
  <c r="K6" i="1" s="1"/>
  <c r="N83" i="1"/>
  <c r="M83" i="1" s="1"/>
  <c r="K83" i="1" s="1"/>
  <c r="Q72" i="1" l="1"/>
  <c r="N72" i="1" l="1"/>
  <c r="M72" i="1" s="1"/>
  <c r="N95" i="1"/>
  <c r="M95" i="1" s="1"/>
  <c r="K95" i="1" s="1"/>
</calcChain>
</file>

<file path=xl/sharedStrings.xml><?xml version="1.0" encoding="utf-8"?>
<sst xmlns="http://schemas.openxmlformats.org/spreadsheetml/2006/main" count="173" uniqueCount="138">
  <si>
    <t>COST SUMMARY</t>
  </si>
  <si>
    <t xml:space="preserve">NEW HOME BUDGET </t>
  </si>
  <si>
    <t>ADD</t>
  </si>
  <si>
    <t>DEDUCT</t>
  </si>
  <si>
    <t xml:space="preserve"> </t>
  </si>
  <si>
    <t>BUDGET ESTIMATE</t>
  </si>
  <si>
    <t>upgrade features and options incorporated during design process</t>
  </si>
  <si>
    <t>Direct Cost Allowances</t>
  </si>
  <si>
    <t>Subtotal Upgrade Features &amp; Options</t>
  </si>
  <si>
    <t>Paver Allowance</t>
  </si>
  <si>
    <t>Landscape Lighting Allowance</t>
  </si>
  <si>
    <t>Retaining Walls Allowance</t>
  </si>
  <si>
    <t>TOTAL CONSTRUCTION BUDGET</t>
  </si>
  <si>
    <t>Crockett Residence</t>
  </si>
  <si>
    <t>NEW HOME BASE PRICE</t>
  </si>
  <si>
    <t>Paint</t>
  </si>
  <si>
    <t>Drywall</t>
  </si>
  <si>
    <t>Electrical</t>
  </si>
  <si>
    <t>Casework</t>
  </si>
  <si>
    <t>Tile</t>
  </si>
  <si>
    <t>Sports Flooring</t>
  </si>
  <si>
    <t>Trim</t>
  </si>
  <si>
    <t>Carpet</t>
  </si>
  <si>
    <t>Framing</t>
  </si>
  <si>
    <t>Plumbing</t>
  </si>
  <si>
    <t>HVAC</t>
  </si>
  <si>
    <t>Insulation</t>
  </si>
  <si>
    <t>Doors</t>
  </si>
  <si>
    <t>LVP</t>
  </si>
  <si>
    <t>Epoxy</t>
  </si>
  <si>
    <t>Textured Wall</t>
  </si>
  <si>
    <t>Special Items</t>
  </si>
  <si>
    <t>ElectFixtures</t>
  </si>
  <si>
    <t>PlumbFixtures</t>
  </si>
  <si>
    <t>Lighting Control</t>
  </si>
  <si>
    <t xml:space="preserve">        </t>
  </si>
  <si>
    <t>Ext Skin</t>
  </si>
  <si>
    <t>FINISHED LOWER LEVEL</t>
  </si>
  <si>
    <t>Dog wash in garage</t>
  </si>
  <si>
    <t>Include exterior casework, tops, splash, grill, hood, and $500 for labor, and $130 for hardware</t>
  </si>
  <si>
    <t>SubLineTotals</t>
  </si>
  <si>
    <t>Fee 15%</t>
  </si>
  <si>
    <t>Includes full depth stone for 1562 sf less thin stone for 1562 sf</t>
  </si>
  <si>
    <t>GENERAL</t>
  </si>
  <si>
    <t>Includes epoxy flooring for $6.50/sf for 1057 sf + 7% waste</t>
  </si>
  <si>
    <t>Includes shade only.</t>
  </si>
  <si>
    <t>Include appliances, casework, countertop, hardware</t>
  </si>
  <si>
    <t>Master Bath stone walls</t>
  </si>
  <si>
    <t>Includes tile less fiberglass bases (353.99 + tax material).</t>
  </si>
  <si>
    <t>Includes steamer appliance and electrical $125</t>
  </si>
  <si>
    <t>Use a fiberglass shower base at the dog wash station in the garage in lieu of the tile floor.</t>
  </si>
  <si>
    <t>Light slap knockdown finish for ceilings at upper level in lieu of level 5 smooth ceiling finish</t>
  </si>
  <si>
    <t>Provide a level 4 finish at the upper level walls in lieu of a level 5 finish</t>
  </si>
  <si>
    <t>Arched window at dining</t>
  </si>
  <si>
    <t>Includes large window + custom trim $750 LESS a three bank window set</t>
  </si>
  <si>
    <t>Electrical quote</t>
  </si>
  <si>
    <t>Alternate garage doors types</t>
  </si>
  <si>
    <t>Interior motorized shades</t>
  </si>
  <si>
    <t>TV's</t>
  </si>
  <si>
    <t>Egg smoker</t>
  </si>
  <si>
    <t>Wall coverings</t>
  </si>
  <si>
    <t>Fitness equipment</t>
  </si>
  <si>
    <t>Hot tub</t>
  </si>
  <si>
    <t>pending</t>
  </si>
  <si>
    <t>Change upper level cabinets (laundry and bathrooms) from CKF 360 Classic to CKF 360 Origins series</t>
  </si>
  <si>
    <t>Delete sauna, providing rough-in for future install only</t>
  </si>
  <si>
    <t>PK added $1,100 to mirrors - included in base bid. Adjust accordingly.</t>
  </si>
  <si>
    <t>Delete textured finish wall at family room TV/Media wall</t>
  </si>
  <si>
    <t>($4000-$6,000)</t>
  </si>
  <si>
    <t>Cleanwater guys quote</t>
  </si>
  <si>
    <t>Sloped concrete sidewalk from paver walkway to pool deck (230 sf)</t>
  </si>
  <si>
    <t>HVAC Alternates</t>
  </si>
  <si>
    <t>Need to get Chad's Limestone value</t>
  </si>
  <si>
    <t>Changing range w/ oven, oven, and steam oven from Wolf to Monogram</t>
  </si>
  <si>
    <t>Wolf Steamer Convection Oven in lieu of a Wolf Microwave</t>
  </si>
  <si>
    <t>Ferguson &amp; plumbing</t>
  </si>
  <si>
    <t>Delete the pool package - includes pool, equipment, concrete deck, and drain and provide sod</t>
  </si>
  <si>
    <t>APPROX. DEDUCT</t>
  </si>
  <si>
    <t>APPROX. ADD</t>
  </si>
  <si>
    <t>Clothes steamer in master closet</t>
  </si>
  <si>
    <r>
      <t xml:space="preserve">Include </t>
    </r>
    <r>
      <rPr>
        <sz val="11"/>
        <rFont val="Century Gothic"/>
        <family val="2"/>
      </rPr>
      <t>tile 5631,</t>
    </r>
    <r>
      <rPr>
        <sz val="11"/>
        <color theme="1"/>
        <rFont val="Century Gothic"/>
        <family val="2"/>
      </rPr>
      <t xml:space="preserve"> solid surface tops at niche 40, plumbing 500, and fixtures/specialties 1002.56 LESS drywall finish and paint $250</t>
    </r>
  </si>
  <si>
    <t>Patio grill space including: cabinetry, hardware, countertop, backsplash, grill, and hood. (Excludes egg smoker by owner).</t>
  </si>
  <si>
    <t>Finish the outer walls of the unfinished storage spaces in the lower level with framing, spray foam insulation, drywall, and paint in lieu of vinyl insulation blankets.</t>
  </si>
  <si>
    <t>Exterior rear patio (Infratec) electrical radiant heater</t>
  </si>
  <si>
    <r>
      <t>In</t>
    </r>
    <r>
      <rPr>
        <sz val="11"/>
        <rFont val="Century Gothic"/>
        <family val="2"/>
      </rPr>
      <t>clude fixture, electrical, and plumbing labor ~$1500K</t>
    </r>
  </si>
  <si>
    <t>Airmada Jet drying system in Master Bathroom shower</t>
  </si>
  <si>
    <t>Motorized sun-shade screen at Covered Patio</t>
  </si>
  <si>
    <t>Water filtration system - including water softener and RO system</t>
  </si>
  <si>
    <t>Wall mirror in Fitness Room</t>
  </si>
  <si>
    <t>Include stone, temp protection, drurock LESS $200 for finishing drywall and paint</t>
  </si>
  <si>
    <t>Upper level Laundry Room finishes including:  cabinetry, countertop, appliances, and tile floor (upgrade from carpet/LVT)</t>
  </si>
  <si>
    <t>Buried Drainage Allowance</t>
  </si>
  <si>
    <t>Fence</t>
  </si>
  <si>
    <t>Irrigation/Fine Grade/Sod Allowance</t>
  </si>
  <si>
    <t>Landscaping Allowance (beds and trees)</t>
  </si>
  <si>
    <t>Provide a LUTRON Lighting Control System at Main Level areas as indicated on plans with "K" keypad designation.</t>
  </si>
  <si>
    <t>Swimming Pool (and utility) Allowance</t>
  </si>
  <si>
    <t>Tile shower floors at Upper &amp; Lower Level showers in lieu of fiberglass shower bases ($1579 each x 3 locations)</t>
  </si>
  <si>
    <t>Upgrade melamine Closet System</t>
  </si>
  <si>
    <t>Finish the Lower Level (excluding future Golf Room)</t>
  </si>
  <si>
    <t>Subtotal Main Home Budget</t>
  </si>
  <si>
    <r>
      <t xml:space="preserve">SITEWORK ALLOWANCES </t>
    </r>
    <r>
      <rPr>
        <b/>
        <u/>
        <sz val="13"/>
        <color rgb="FFAC8505"/>
        <rFont val="Century Gothic"/>
        <family val="2"/>
      </rPr>
      <t>(subtotal with allowance fee)</t>
    </r>
  </si>
  <si>
    <r>
      <t xml:space="preserve">UPGRADE FEATURES &amp; OPTIONS </t>
    </r>
    <r>
      <rPr>
        <b/>
        <u/>
        <sz val="13"/>
        <color rgb="FFAC8505"/>
        <rFont val="Century Gothic"/>
        <family val="2"/>
      </rPr>
      <t>(included in budget)</t>
    </r>
  </si>
  <si>
    <t>Patio Fireplace Feature</t>
  </si>
  <si>
    <t>Upgrade AV System (wiring, speakers)</t>
  </si>
  <si>
    <t>Polyaspartic 'epoxy' floor coating in unfinished storage spaces in lower level, includes the future golf sim space</t>
  </si>
  <si>
    <t>Solid Color Concrete Floor paint in unfinished storage spaces in lower level, includes the future golf sim space</t>
  </si>
  <si>
    <t>Master Suite and Bath sound insulation upgrade</t>
  </si>
  <si>
    <t>Add patterned (semi translucent) glass to the Contemplation Room pocket doors</t>
  </si>
  <si>
    <t>Expand LUTRON lighting control system to other areas of home</t>
  </si>
  <si>
    <t>Additional cost to surcharge lot for mid level patio in lieu of walkout</t>
  </si>
  <si>
    <t>Pella "Reserve Series" window package</t>
  </si>
  <si>
    <t>Full depth stone at portions of the exterior elevation (value excludes potential foundation ledge cost)</t>
  </si>
  <si>
    <t>Change the chimney veneer to be thin stone veneer in lieu of EIFS</t>
  </si>
  <si>
    <t>APPROX ADD</t>
  </si>
  <si>
    <t>Finish the Golf Simulator Room (including technology and finishes)</t>
  </si>
  <si>
    <t>Modify Master Closet to include expanded island (48" to 72"), his/her split design, arched cabinets and an elevated finish with vintage cabinets, nickel signature rods, and nordic nickel hardware.</t>
  </si>
  <si>
    <t>Alternate Subcontractor Selection for roofing and gutters</t>
  </si>
  <si>
    <t>ADD / DEDUCT</t>
  </si>
  <si>
    <t>Remove the barrel ceiling at the upper level sitting area</t>
  </si>
  <si>
    <t>SDL grills on the windows at the rear and right side elevations.</t>
  </si>
  <si>
    <t>Alternate Front Door type/supplier</t>
  </si>
  <si>
    <t>Air tub in lieu of the soaker tub at Master Bathroom</t>
  </si>
  <si>
    <t>Change the Kitchen workstation sink to be an alternate manufacturer in lieu of The Galley</t>
  </si>
  <si>
    <t>Upgraded plumbing fixture allowance</t>
  </si>
  <si>
    <t>BY OWNER</t>
  </si>
  <si>
    <t>ADD / DEUCT</t>
  </si>
  <si>
    <t>Modify rear retaining walls to be cast in place concrete walls with stucco finish on exposed face and precast caps</t>
  </si>
  <si>
    <t>Plumbing fixtures changes at Upper Level bathrooms</t>
  </si>
  <si>
    <t>Wood Flooring alternate</t>
  </si>
  <si>
    <t>Add special sound insulation in ceiling of Golf Simulator Room</t>
  </si>
  <si>
    <r>
      <t>ALTERNATE BIDS</t>
    </r>
    <r>
      <rPr>
        <b/>
        <i/>
        <u/>
        <sz val="13"/>
        <color rgb="FFAC8505"/>
        <rFont val="Century Gothic"/>
        <family val="2"/>
      </rPr>
      <t xml:space="preserve"> (NOT included in total)</t>
    </r>
  </si>
  <si>
    <t>EXCLUDES: Design costs, Window coverings, Wallpaper, TV's, furnishings, Hot Tub, and Lot cost</t>
  </si>
  <si>
    <t>Appliance package - approximate upgrade from Thermador package</t>
  </si>
  <si>
    <t>Epoxy Polyaspartic floor coating in garage</t>
  </si>
  <si>
    <t>Garage (electric) unit heaters quantity 3</t>
  </si>
  <si>
    <t>Add Pavers to the Upper Covered Patio</t>
  </si>
  <si>
    <t>Add Pavers to a portion of the Pool Patio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</si>
</sst>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&quot;$&quot;#,##0"/>
    <numFmt numFmtId="165" formatCode="_(&quot;$&quot;* #,##0_);_(&quot;$&quot;* \(#,##0\);_(&quot;$&quot;* &quot;-&quot;??_);_(@_)"/>
    <numFmt numFmtId="166" formatCode="&quot;$&quot;#,##0.00"/>
  </numFmts>
  <fonts count="32">
    <font>
      <sz val="11"/>
      <color theme="1"/>
      <name val="Calibri"/>
      <family val="2"/>
      <scheme val="minor"/>
    </font>
    <font>
      <sz val="2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2"/>
      <color theme="1"/>
      <name val="Century Gothic"/>
      <family val="2"/>
    </font>
    <font>
      <sz val="11"/>
      <name val="Century Gothic"/>
      <family val="2"/>
    </font>
    <font>
      <b/>
      <u/>
      <sz val="11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sz val="24"/>
      <color theme="1"/>
      <name val="Century Gothic"/>
      <family val="2"/>
    </font>
    <font>
      <sz val="36"/>
      <color rgb="FFAC8505"/>
      <name val="Kontrapunkt Bob"/>
      <family val="3"/>
    </font>
    <font>
      <b/>
      <i/>
      <u/>
      <sz val="14"/>
      <color rgb="FFAC8505"/>
      <name val="Century Gothic"/>
      <family val="2"/>
    </font>
    <font>
      <b/>
      <sz val="11"/>
      <color rgb="FFAC8505"/>
      <name val="Century Gothic"/>
      <family val="2"/>
    </font>
    <font>
      <sz val="14"/>
      <color theme="1"/>
      <name val="Century Gothic"/>
      <family val="2"/>
    </font>
    <font>
      <sz val="13"/>
      <color theme="1"/>
      <name val="Century Gothic"/>
      <family val="2"/>
    </font>
    <font>
      <b/>
      <sz val="13"/>
      <color theme="1"/>
      <name val="Century Gothic"/>
      <family val="2"/>
    </font>
    <font>
      <b/>
      <sz val="18"/>
      <color theme="1"/>
      <name val="Century Gothic"/>
      <family val="2"/>
    </font>
    <font>
      <b/>
      <u/>
      <sz val="18"/>
      <color rgb="FFAC8505"/>
      <name val="Century Gothic"/>
      <family val="2"/>
    </font>
    <font>
      <b/>
      <sz val="11"/>
      <name val="Century Gothic"/>
      <family val="2"/>
    </font>
    <font>
      <b/>
      <i/>
      <u/>
      <sz val="18"/>
      <color rgb="FFAC8505"/>
      <name val="Century Gothic"/>
      <family val="2"/>
    </font>
    <font>
      <u/>
      <sz val="11"/>
      <color theme="1"/>
      <name val="Century Gothic"/>
      <family val="2"/>
    </font>
    <font>
      <b/>
      <sz val="18"/>
      <color rgb="FFAC8505"/>
      <name val="Century Gothic"/>
      <family val="2"/>
    </font>
    <font>
      <i/>
      <sz val="11"/>
      <color theme="1"/>
      <name val="Century Gothic"/>
      <family val="2"/>
    </font>
    <font>
      <b/>
      <i/>
      <sz val="11"/>
      <name val="Century Gothic"/>
      <family val="2"/>
    </font>
    <font>
      <b/>
      <i/>
      <sz val="11"/>
      <color theme="1"/>
      <name val="Century Gothic"/>
      <family val="2"/>
    </font>
    <font>
      <b/>
      <i/>
      <sz val="11"/>
      <color rgb="FFAC8505"/>
      <name val="Century Gothic"/>
      <family val="2"/>
    </font>
    <font>
      <sz val="11"/>
      <color theme="1"/>
      <name val="Calibri"/>
      <family val="2"/>
      <scheme val="minor"/>
    </font>
    <font>
      <sz val="11"/>
      <color rgb="FFFF0000"/>
      <name val="Century Gothic"/>
      <family val="2"/>
    </font>
    <font>
      <b/>
      <u/>
      <sz val="13"/>
      <color rgb="FFAC8505"/>
      <name val="Century Gothic"/>
      <family val="2"/>
    </font>
    <font>
      <i/>
      <u/>
      <sz val="12"/>
      <color theme="1"/>
      <name val="Century Gothic"/>
      <family val="2"/>
    </font>
    <font>
      <b/>
      <sz val="20"/>
      <color rgb="FFAC8505"/>
      <name val="Century Gothic"/>
      <family val="2"/>
    </font>
    <font>
      <b/>
      <i/>
      <u/>
      <sz val="13"/>
      <color rgb="FFAC8505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AC8505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26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42" fontId="8" fillId="0" borderId="0" xfId="0" applyNumberFormat="1" applyFont="1"/>
    <xf numFmtId="0" fontId="9" fillId="0" borderId="0" xfId="0" applyFont="1"/>
    <xf numFmtId="0" fontId="8" fillId="0" borderId="0" xfId="0" applyFont="1"/>
    <xf numFmtId="0" fontId="7" fillId="0" borderId="0" xfId="0" applyFont="1"/>
    <xf numFmtId="0" fontId="10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right"/>
    </xf>
    <xf numFmtId="165" fontId="14" fillId="0" borderId="0" xfId="0" applyNumberFormat="1" applyFont="1"/>
    <xf numFmtId="165" fontId="15" fillId="0" borderId="0" xfId="0" applyNumberFormat="1" applyFont="1"/>
    <xf numFmtId="42" fontId="16" fillId="0" borderId="0" xfId="0" applyNumberFormat="1" applyFont="1" applyAlignment="1">
      <alignment vertical="center"/>
    </xf>
    <xf numFmtId="0" fontId="17" fillId="0" borderId="0" xfId="0" applyFont="1"/>
    <xf numFmtId="164" fontId="1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left"/>
    </xf>
    <xf numFmtId="164" fontId="15" fillId="0" borderId="0" xfId="0" applyNumberFormat="1" applyFont="1" applyAlignment="1">
      <alignment horizontal="right"/>
    </xf>
    <xf numFmtId="0" fontId="20" fillId="0" borderId="0" xfId="0" applyFont="1" applyAlignment="1">
      <alignment horizontal="left" vertical="center"/>
    </xf>
    <xf numFmtId="0" fontId="17" fillId="0" borderId="3" xfId="0" applyFont="1" applyBorder="1"/>
    <xf numFmtId="0" fontId="2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2" fillId="0" borderId="3" xfId="0" applyFont="1" applyBorder="1"/>
    <xf numFmtId="164" fontId="14" fillId="0" borderId="3" xfId="0" applyNumberFormat="1" applyFont="1" applyBorder="1" applyAlignment="1">
      <alignment horizontal="left"/>
    </xf>
    <xf numFmtId="165" fontId="14" fillId="0" borderId="3" xfId="0" applyNumberFormat="1" applyFont="1" applyBorder="1"/>
    <xf numFmtId="164" fontId="14" fillId="0" borderId="2" xfId="0" applyNumberFormat="1" applyFont="1" applyBorder="1" applyAlignment="1">
      <alignment horizontal="left"/>
    </xf>
    <xf numFmtId="165" fontId="14" fillId="0" borderId="2" xfId="0" applyNumberFormat="1" applyFont="1" applyBorder="1"/>
    <xf numFmtId="0" fontId="2" fillId="0" borderId="2" xfId="0" applyFont="1" applyBorder="1"/>
    <xf numFmtId="164" fontId="16" fillId="0" borderId="0" xfId="0" applyNumberFormat="1" applyFont="1" applyAlignment="1">
      <alignment vertical="center"/>
    </xf>
    <xf numFmtId="164" fontId="21" fillId="0" borderId="0" xfId="0" applyNumberFormat="1" applyFont="1"/>
    <xf numFmtId="164" fontId="14" fillId="0" borderId="0" xfId="0" applyNumberFormat="1" applyFont="1" applyAlignment="1">
      <alignment horizontal="left" vertical="center"/>
    </xf>
    <xf numFmtId="0" fontId="22" fillId="0" borderId="0" xfId="0" applyFont="1"/>
    <xf numFmtId="164" fontId="23" fillId="0" borderId="0" xfId="0" applyNumberFormat="1" applyFont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25" fillId="0" borderId="0" xfId="0" applyFont="1" applyAlignment="1">
      <alignment horizontal="center" vertical="center"/>
    </xf>
    <xf numFmtId="166" fontId="2" fillId="0" borderId="0" xfId="1" applyNumberFormat="1" applyFont="1"/>
    <xf numFmtId="166" fontId="2" fillId="0" borderId="0" xfId="1" applyNumberFormat="1" applyFont="1" applyAlignment="1">
      <alignment vertical="center"/>
    </xf>
    <xf numFmtId="166" fontId="6" fillId="0" borderId="0" xfId="1" applyNumberFormat="1" applyFont="1" applyAlignment="1">
      <alignment horizontal="center"/>
    </xf>
    <xf numFmtId="166" fontId="2" fillId="2" borderId="0" xfId="1" applyNumberFormat="1" applyFont="1" applyFill="1"/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24" fillId="0" borderId="0" xfId="0" applyFont="1" applyAlignment="1">
      <alignment horizontal="left" vertical="center"/>
    </xf>
    <xf numFmtId="166" fontId="27" fillId="0" borderId="0" xfId="1" applyNumberFormat="1" applyFont="1"/>
    <xf numFmtId="164" fontId="14" fillId="4" borderId="0" xfId="0" applyNumberFormat="1" applyFont="1" applyFill="1" applyAlignment="1">
      <alignment horizontal="left" vertical="center"/>
    </xf>
    <xf numFmtId="5" fontId="2" fillId="3" borderId="0" xfId="1" applyNumberFormat="1" applyFont="1" applyFill="1"/>
    <xf numFmtId="5" fontId="14" fillId="0" borderId="0" xfId="1" applyNumberFormat="1" applyFont="1" applyAlignment="1">
      <alignment horizontal="left" vertical="center"/>
    </xf>
    <xf numFmtId="37" fontId="2" fillId="3" borderId="0" xfId="0" applyNumberFormat="1" applyFont="1" applyFill="1"/>
    <xf numFmtId="37" fontId="14" fillId="0" borderId="0" xfId="0" applyNumberFormat="1" applyFont="1" applyAlignment="1">
      <alignment horizontal="left" vertical="center"/>
    </xf>
    <xf numFmtId="37" fontId="14" fillId="4" borderId="0" xfId="0" applyNumberFormat="1" applyFont="1" applyFill="1" applyAlignment="1">
      <alignment horizontal="left" vertical="center"/>
    </xf>
    <xf numFmtId="166" fontId="13" fillId="0" borderId="0" xfId="0" applyNumberFormat="1" applyFont="1" applyAlignment="1">
      <alignment horizontal="left" vertical="center"/>
    </xf>
    <xf numFmtId="164" fontId="13" fillId="0" borderId="0" xfId="1" applyNumberFormat="1" applyFont="1" applyAlignment="1">
      <alignment horizontal="left" vertical="center"/>
    </xf>
    <xf numFmtId="164" fontId="13" fillId="0" borderId="0" xfId="1" quotePrefix="1" applyNumberFormat="1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6" fillId="0" borderId="0" xfId="0" applyFont="1" applyAlignment="1">
      <alignment horizontal="right"/>
    </xf>
    <xf numFmtId="164" fontId="21" fillId="0" borderId="3" xfId="0" applyNumberFormat="1" applyFont="1" applyBorder="1"/>
    <xf numFmtId="0" fontId="21" fillId="0" borderId="0" xfId="0" applyFont="1" applyAlignment="1">
      <alignment horizontal="right"/>
    </xf>
    <xf numFmtId="0" fontId="15" fillId="0" borderId="0" xfId="0" applyFont="1" applyAlignment="1">
      <alignment horizontal="right" vertical="center"/>
    </xf>
    <xf numFmtId="0" fontId="29" fillId="0" borderId="0" xfId="0" applyFont="1"/>
    <xf numFmtId="164" fontId="30" fillId="0" borderId="0" xfId="0" applyNumberFormat="1" applyFont="1"/>
    <xf numFmtId="164" fontId="14" fillId="0" borderId="0" xfId="0" applyNumberFormat="1" applyFont="1" applyFill="1" applyAlignment="1">
      <alignment horizontal="left" vertical="center"/>
    </xf>
    <xf numFmtId="164" fontId="14" fillId="0" borderId="0" xfId="0" applyNumberFormat="1" applyFont="1" applyFill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AC85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27517</xdr:colOff>
      <xdr:row>0</xdr:row>
      <xdr:rowOff>196353</xdr:rowOff>
    </xdr:from>
    <xdr:to>
      <xdr:col>10</xdr:col>
      <xdr:colOff>1395943</xdr:colOff>
      <xdr:row>1</xdr:row>
      <xdr:rowOff>544716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237748-6EC7-1DF9-A4F6-5F8379838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219142" y="196353"/>
          <a:ext cx="1368426" cy="74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49B3-1688-41FD-8CDD-CC1C3A7508C2}">
  <sheetPr>
    <pageSetUpPr fitToPage="1"/>
  </sheetPr>
  <dimension ref="B1:AJ113"/>
  <sheetViews>
    <sheetView tabSelected="1" view="pageBreakPreview" topLeftCell="A83" zoomScale="60" zoomScaleNormal="70" zoomScalePageLayoutView="60" workbookViewId="0">
      <selection activeCell="D92" sqref="D92:G92"/>
    </sheetView>
  </sheetViews>
  <sheetFormatPr defaultColWidth="6" defaultRowHeight="16.5"/>
  <cols>
    <col min="1" max="1" width="4.28515625" style="2" customWidth="1"/>
    <col min="2" max="2" width="7.5703125" style="2" customWidth="1"/>
    <col min="3" max="3" width="5.7109375" style="2" customWidth="1"/>
    <col min="4" max="4" width="35.7109375" style="2" customWidth="1"/>
    <col min="5" max="6" width="6" style="2"/>
    <col min="7" max="7" width="42.85546875" style="2" customWidth="1"/>
    <col min="8" max="8" width="2.28515625" style="2" customWidth="1"/>
    <col min="9" max="9" width="22.85546875" style="6" customWidth="1"/>
    <col min="10" max="10" width="1.5703125" style="6" customWidth="1"/>
    <col min="11" max="11" width="25" style="2" customWidth="1"/>
    <col min="12" max="12" width="1.85546875" style="60" customWidth="1"/>
    <col min="13" max="13" width="15.42578125" style="56" bestFit="1" customWidth="1"/>
    <col min="14" max="14" width="17.140625" style="56" bestFit="1" customWidth="1"/>
    <col min="15" max="15" width="12" style="56" bestFit="1" customWidth="1"/>
    <col min="16" max="16" width="11.5703125" style="56" bestFit="1" customWidth="1"/>
    <col min="17" max="17" width="12.140625" style="56" bestFit="1" customWidth="1"/>
    <col min="18" max="18" width="11.5703125" style="56" bestFit="1" customWidth="1"/>
    <col min="19" max="19" width="12.140625" style="56" bestFit="1" customWidth="1"/>
    <col min="20" max="20" width="15.140625" style="56" bestFit="1" customWidth="1"/>
    <col min="21" max="21" width="13" style="56" bestFit="1" customWidth="1"/>
    <col min="22" max="22" width="11.5703125" style="56" bestFit="1" customWidth="1"/>
    <col min="23" max="23" width="11.140625" style="56" bestFit="1" customWidth="1"/>
    <col min="24" max="24" width="16.5703125" style="56" bestFit="1" customWidth="1"/>
    <col min="25" max="25" width="11.140625" style="56" bestFit="1" customWidth="1"/>
    <col min="26" max="26" width="19.140625" style="56" bestFit="1" customWidth="1"/>
    <col min="27" max="28" width="10.85546875" style="56" bestFit="1" customWidth="1"/>
    <col min="29" max="29" width="10.7109375" style="56" bestFit="1" customWidth="1"/>
    <col min="30" max="30" width="17.42578125" style="56" bestFit="1" customWidth="1"/>
    <col min="31" max="31" width="17.42578125" style="56" customWidth="1"/>
    <col min="32" max="32" width="10.85546875" style="56" bestFit="1" customWidth="1"/>
    <col min="33" max="33" width="15.140625" style="56" bestFit="1" customWidth="1"/>
    <col min="34" max="34" width="10.85546875" style="56" bestFit="1" customWidth="1"/>
    <col min="35" max="42" width="11.5703125" style="2" customWidth="1"/>
    <col min="43" max="16384" width="6" style="2"/>
  </cols>
  <sheetData>
    <row r="1" spans="2:29" ht="30.75">
      <c r="B1" s="10" t="s">
        <v>13</v>
      </c>
    </row>
    <row r="2" spans="2:29" ht="46.5">
      <c r="B2" s="13" t="s">
        <v>0</v>
      </c>
    </row>
    <row r="3" spans="2:29" ht="19.5" customHeight="1" thickBot="1">
      <c r="B3" s="11" t="s">
        <v>5</v>
      </c>
      <c r="E3" s="16"/>
      <c r="F3" s="16"/>
      <c r="G3" s="16"/>
      <c r="H3" s="16"/>
      <c r="I3" s="17"/>
      <c r="J3" s="17"/>
      <c r="K3" s="16"/>
    </row>
    <row r="4" spans="2:29" ht="8.85" customHeight="1" thickTop="1">
      <c r="B4" s="1"/>
    </row>
    <row r="5" spans="2:29" ht="25.5" customHeight="1">
      <c r="B5" s="23" t="s">
        <v>1</v>
      </c>
      <c r="C5" s="12"/>
      <c r="D5" s="11"/>
      <c r="E5" s="3"/>
      <c r="F5" s="3"/>
    </row>
    <row r="6" spans="2:29" ht="22.5">
      <c r="B6" s="23"/>
      <c r="C6" s="12"/>
      <c r="D6" s="11"/>
      <c r="E6" s="3"/>
      <c r="F6" s="3"/>
      <c r="G6" s="7"/>
      <c r="H6" s="7"/>
      <c r="I6" s="14" t="s">
        <v>14</v>
      </c>
      <c r="K6" s="47">
        <f>K54-K41-K39</f>
        <v>2377633.8482499998</v>
      </c>
    </row>
    <row r="7" spans="2:29" ht="9.9499999999999993" customHeight="1">
      <c r="B7" s="5"/>
      <c r="C7" s="8"/>
      <c r="D7" s="4"/>
      <c r="E7" s="3"/>
      <c r="F7" s="3"/>
      <c r="K7" s="22"/>
    </row>
    <row r="8" spans="2:29" ht="23.25" customHeight="1">
      <c r="B8" s="23" t="s">
        <v>102</v>
      </c>
      <c r="G8" s="18"/>
      <c r="I8" s="19"/>
      <c r="J8" s="20"/>
    </row>
    <row r="9" spans="2:29" ht="23.25" customHeight="1">
      <c r="B9" s="23"/>
      <c r="C9" s="79" t="s">
        <v>6</v>
      </c>
      <c r="G9" s="18"/>
      <c r="I9" s="19"/>
      <c r="J9" s="20"/>
      <c r="M9" s="56" t="s">
        <v>41</v>
      </c>
      <c r="N9" s="56" t="s">
        <v>40</v>
      </c>
    </row>
    <row r="10" spans="2:29" ht="9" customHeight="1">
      <c r="B10" s="23"/>
      <c r="G10" s="18"/>
      <c r="I10" s="19"/>
      <c r="J10" s="20"/>
    </row>
    <row r="11" spans="2:29" ht="25.5" customHeight="1">
      <c r="B11" s="23"/>
      <c r="C11" s="34">
        <v>1</v>
      </c>
      <c r="D11" s="73" t="s">
        <v>111</v>
      </c>
      <c r="E11" s="73"/>
      <c r="F11" s="73"/>
      <c r="G11" s="73"/>
      <c r="I11" s="49">
        <f>M11+N11</f>
        <v>17110.849999999999</v>
      </c>
      <c r="J11" s="20"/>
      <c r="M11" s="49">
        <f>N11*0.15</f>
        <v>2231.85</v>
      </c>
      <c r="N11" s="64">
        <f>100832-85953</f>
        <v>14879</v>
      </c>
    </row>
    <row r="12" spans="2:29" ht="38.25" customHeight="1">
      <c r="B12" s="23"/>
      <c r="C12" s="34">
        <v>2</v>
      </c>
      <c r="D12" s="73" t="s">
        <v>112</v>
      </c>
      <c r="E12" s="73"/>
      <c r="F12" s="73"/>
      <c r="G12" s="73"/>
      <c r="I12" s="49">
        <v>23133</v>
      </c>
      <c r="J12" s="20"/>
      <c r="M12" s="49"/>
      <c r="N12" s="49"/>
      <c r="O12" s="56" t="s">
        <v>42</v>
      </c>
      <c r="AC12" s="56" t="s">
        <v>35</v>
      </c>
    </row>
    <row r="13" spans="2:29" ht="34.5" customHeight="1">
      <c r="B13" s="23"/>
      <c r="C13" s="34">
        <v>3</v>
      </c>
      <c r="D13" s="73" t="s">
        <v>81</v>
      </c>
      <c r="E13" s="73"/>
      <c r="F13" s="73"/>
      <c r="G13" s="73"/>
      <c r="I13" s="49">
        <f t="shared" ref="I13:I17" si="0">M13+N13</f>
        <v>35863.9</v>
      </c>
      <c r="J13" s="20"/>
      <c r="M13" s="49">
        <f t="shared" ref="M13:M22" si="1">N13*0.15</f>
        <v>4677.8999999999996</v>
      </c>
      <c r="N13" s="64">
        <v>31186</v>
      </c>
      <c r="O13" s="56" t="s">
        <v>39</v>
      </c>
    </row>
    <row r="14" spans="2:29" ht="24.75" customHeight="1">
      <c r="B14" s="23"/>
      <c r="C14" s="34">
        <v>4</v>
      </c>
      <c r="D14" s="73" t="s">
        <v>103</v>
      </c>
      <c r="E14" s="73"/>
      <c r="F14" s="73"/>
      <c r="G14" s="73"/>
      <c r="I14" s="81">
        <v>23159</v>
      </c>
      <c r="J14" s="20"/>
      <c r="M14" s="49"/>
      <c r="N14" s="64"/>
    </row>
    <row r="15" spans="2:29" ht="25.5" customHeight="1">
      <c r="B15" s="23"/>
      <c r="C15" s="34">
        <v>5</v>
      </c>
      <c r="D15" s="73" t="s">
        <v>83</v>
      </c>
      <c r="E15" s="73"/>
      <c r="F15" s="73"/>
      <c r="G15" s="73"/>
      <c r="I15" s="49">
        <f t="shared" ref="I15" si="2">M15+N15</f>
        <v>2374.75</v>
      </c>
      <c r="J15" s="20"/>
      <c r="M15" s="49">
        <f t="shared" ref="M15" si="3">N15*0.15</f>
        <v>309.75</v>
      </c>
      <c r="N15" s="64">
        <v>2065</v>
      </c>
      <c r="O15" s="56" t="s">
        <v>55</v>
      </c>
    </row>
    <row r="16" spans="2:29" ht="25.5" customHeight="1">
      <c r="B16" s="23"/>
      <c r="C16" s="34">
        <v>6</v>
      </c>
      <c r="D16" s="73" t="s">
        <v>86</v>
      </c>
      <c r="E16" s="73"/>
      <c r="F16" s="73"/>
      <c r="G16" s="73"/>
      <c r="I16" s="49">
        <f>M16+N16</f>
        <v>9365.0709999999999</v>
      </c>
      <c r="J16" s="20"/>
      <c r="M16" s="49">
        <f>N16*0.15</f>
        <v>1221.5309999999999</v>
      </c>
      <c r="N16" s="49">
        <v>8143.54</v>
      </c>
      <c r="O16" s="56" t="s">
        <v>45</v>
      </c>
    </row>
    <row r="17" spans="2:15" ht="25.5" customHeight="1">
      <c r="B17" s="23"/>
      <c r="C17" s="34">
        <v>7</v>
      </c>
      <c r="D17" s="73" t="s">
        <v>38</v>
      </c>
      <c r="E17" s="73"/>
      <c r="F17" s="73"/>
      <c r="G17" s="73"/>
      <c r="I17" s="49">
        <f t="shared" si="0"/>
        <v>7962.0939999999991</v>
      </c>
      <c r="J17" s="20"/>
      <c r="M17" s="49">
        <f t="shared" si="1"/>
        <v>1038.5339999999999</v>
      </c>
      <c r="N17" s="64">
        <f>40+5631+500+1002.56-250</f>
        <v>6923.5599999999995</v>
      </c>
      <c r="O17" s="56" t="s">
        <v>80</v>
      </c>
    </row>
    <row r="18" spans="2:15" ht="25.5" customHeight="1">
      <c r="B18" s="23"/>
      <c r="C18" s="34">
        <v>8</v>
      </c>
      <c r="D18" s="73" t="s">
        <v>134</v>
      </c>
      <c r="E18" s="73"/>
      <c r="F18" s="73"/>
      <c r="G18" s="73"/>
      <c r="I18" s="49">
        <f>M18+N18</f>
        <v>8454.1502500000006</v>
      </c>
      <c r="J18" s="20"/>
      <c r="M18" s="49">
        <f>N18*0.15</f>
        <v>1102.71525</v>
      </c>
      <c r="N18" s="64">
        <f>6.5*(1057*1.07)</f>
        <v>7351.4350000000004</v>
      </c>
      <c r="O18" s="56" t="s">
        <v>44</v>
      </c>
    </row>
    <row r="19" spans="2:15" ht="25.5" customHeight="1">
      <c r="B19" s="23"/>
      <c r="C19" s="34">
        <v>9</v>
      </c>
      <c r="D19" s="73" t="s">
        <v>135</v>
      </c>
      <c r="E19" s="73"/>
      <c r="F19" s="73"/>
      <c r="G19" s="73"/>
      <c r="I19" s="49">
        <f>M19+N19</f>
        <v>5175</v>
      </c>
      <c r="J19" s="20"/>
      <c r="M19" s="49">
        <f>N19*0.15</f>
        <v>675</v>
      </c>
      <c r="N19" s="64">
        <v>4500</v>
      </c>
      <c r="O19" s="56" t="s">
        <v>55</v>
      </c>
    </row>
    <row r="20" spans="2:15" ht="25.5" customHeight="1">
      <c r="B20" s="23"/>
      <c r="C20" s="34">
        <v>10</v>
      </c>
      <c r="D20" s="73" t="s">
        <v>85</v>
      </c>
      <c r="E20" s="73"/>
      <c r="F20" s="73"/>
      <c r="G20" s="73"/>
      <c r="H20" s="50"/>
      <c r="I20" s="49">
        <v>6881</v>
      </c>
      <c r="J20" s="20"/>
      <c r="M20" s="49"/>
      <c r="N20" s="64"/>
      <c r="O20" s="56" t="s">
        <v>84</v>
      </c>
    </row>
    <row r="21" spans="2:15" ht="25.5" customHeight="1">
      <c r="B21" s="23"/>
      <c r="C21" s="34">
        <v>11</v>
      </c>
      <c r="D21" s="73" t="s">
        <v>124</v>
      </c>
      <c r="E21" s="73"/>
      <c r="F21" s="73"/>
      <c r="G21" s="73"/>
      <c r="H21" s="50"/>
      <c r="I21" s="49">
        <v>7950</v>
      </c>
      <c r="J21" s="20"/>
      <c r="M21" s="49"/>
      <c r="N21" s="64"/>
    </row>
    <row r="22" spans="2:15" ht="25.5" customHeight="1">
      <c r="B22" s="23"/>
      <c r="C22" s="34">
        <v>12</v>
      </c>
      <c r="D22" s="73" t="s">
        <v>47</v>
      </c>
      <c r="E22" s="73"/>
      <c r="F22" s="73"/>
      <c r="G22" s="73"/>
      <c r="I22" s="49">
        <f t="shared" ref="I22" si="4">M22+N22</f>
        <v>5761.5</v>
      </c>
      <c r="J22" s="20"/>
      <c r="M22" s="49">
        <f t="shared" si="1"/>
        <v>751.5</v>
      </c>
      <c r="N22" s="64">
        <f>4760+150+300-200</f>
        <v>5010</v>
      </c>
      <c r="O22" s="56" t="s">
        <v>89</v>
      </c>
    </row>
    <row r="23" spans="2:15" ht="57" customHeight="1">
      <c r="B23" s="23"/>
      <c r="C23" s="34">
        <v>13</v>
      </c>
      <c r="D23" s="73" t="s">
        <v>82</v>
      </c>
      <c r="E23" s="73"/>
      <c r="F23" s="73"/>
      <c r="G23" s="73"/>
      <c r="I23" s="49">
        <v>8442</v>
      </c>
      <c r="J23" s="20"/>
      <c r="M23" s="49"/>
      <c r="N23" s="64"/>
    </row>
    <row r="24" spans="2:15" ht="39.75" customHeight="1">
      <c r="B24" s="23"/>
      <c r="C24" s="34">
        <v>14</v>
      </c>
      <c r="D24" s="73" t="s">
        <v>95</v>
      </c>
      <c r="E24" s="73"/>
      <c r="F24" s="73"/>
      <c r="G24" s="73"/>
      <c r="I24" s="49">
        <v>38525</v>
      </c>
      <c r="J24" s="20"/>
      <c r="M24" s="49"/>
      <c r="N24" s="64"/>
    </row>
    <row r="25" spans="2:15" ht="27.75" customHeight="1">
      <c r="B25" s="23"/>
      <c r="C25" s="34">
        <v>15</v>
      </c>
      <c r="D25" s="73" t="s">
        <v>104</v>
      </c>
      <c r="E25" s="73"/>
      <c r="F25" s="73"/>
      <c r="G25" s="73"/>
      <c r="I25" s="49">
        <f>M25+N25</f>
        <v>40250</v>
      </c>
      <c r="J25" s="20"/>
      <c r="M25" s="49">
        <f>N25*0.15</f>
        <v>5250</v>
      </c>
      <c r="N25" s="64">
        <f>60000-25000</f>
        <v>35000</v>
      </c>
    </row>
    <row r="26" spans="2:15" ht="26.25" customHeight="1">
      <c r="B26" s="23"/>
      <c r="C26" s="34">
        <v>16</v>
      </c>
      <c r="D26" s="73" t="s">
        <v>98</v>
      </c>
      <c r="E26" s="73"/>
      <c r="F26" s="73"/>
      <c r="G26" s="73"/>
      <c r="I26" s="49">
        <f>M26+N26</f>
        <v>19978.95</v>
      </c>
      <c r="J26" s="20"/>
      <c r="M26" s="49">
        <f>N26*0.15</f>
        <v>2605.9499999999998</v>
      </c>
      <c r="N26" s="64">
        <f>53873-36500</f>
        <v>17373</v>
      </c>
    </row>
    <row r="27" spans="2:15" ht="25.5" customHeight="1">
      <c r="B27" s="23"/>
      <c r="C27" s="34">
        <v>17</v>
      </c>
      <c r="D27" s="73" t="s">
        <v>79</v>
      </c>
      <c r="E27" s="73"/>
      <c r="F27" s="73"/>
      <c r="G27" s="73"/>
      <c r="I27" s="49">
        <f>M27+N27</f>
        <v>2097.6</v>
      </c>
      <c r="J27" s="20"/>
      <c r="M27" s="49">
        <f>N27*0.15</f>
        <v>273.59999999999997</v>
      </c>
      <c r="N27" s="64">
        <f>1699+125</f>
        <v>1824</v>
      </c>
      <c r="O27" s="56" t="s">
        <v>49</v>
      </c>
    </row>
    <row r="28" spans="2:15" ht="25.5" customHeight="1">
      <c r="B28" s="23"/>
      <c r="C28" s="34">
        <v>18</v>
      </c>
      <c r="D28" s="73" t="s">
        <v>53</v>
      </c>
      <c r="E28" s="73"/>
      <c r="F28" s="73"/>
      <c r="G28" s="73"/>
      <c r="I28" s="49">
        <f t="shared" ref="I28" si="5">M28+N28</f>
        <v>6292.8</v>
      </c>
      <c r="J28" s="20"/>
      <c r="M28" s="49">
        <f>N28*0.15</f>
        <v>820.8</v>
      </c>
      <c r="N28" s="49">
        <f>11208+297-6783+750</f>
        <v>5472</v>
      </c>
      <c r="O28" s="56" t="s">
        <v>54</v>
      </c>
    </row>
    <row r="29" spans="2:15" ht="25.5" customHeight="1">
      <c r="B29" s="23"/>
      <c r="C29" s="34">
        <v>19</v>
      </c>
      <c r="D29" s="73" t="s">
        <v>88</v>
      </c>
      <c r="E29" s="73"/>
      <c r="F29" s="73"/>
      <c r="G29" s="73"/>
      <c r="I29" s="49">
        <f t="shared" ref="I29" si="6">M29+N29</f>
        <v>1265</v>
      </c>
      <c r="J29" s="20"/>
      <c r="M29" s="49">
        <f t="shared" ref="M29" si="7">N29*0.15</f>
        <v>165</v>
      </c>
      <c r="N29" s="64">
        <v>1100</v>
      </c>
      <c r="O29" s="63" t="s">
        <v>66</v>
      </c>
    </row>
    <row r="30" spans="2:15" ht="33.75" customHeight="1">
      <c r="B30" s="23"/>
      <c r="C30" s="34">
        <v>20</v>
      </c>
      <c r="D30" s="73" t="s">
        <v>108</v>
      </c>
      <c r="E30" s="73"/>
      <c r="F30" s="73"/>
      <c r="G30" s="73"/>
      <c r="I30" s="49">
        <v>2185</v>
      </c>
      <c r="J30" s="20"/>
      <c r="M30" s="49"/>
      <c r="N30" s="64"/>
      <c r="O30" s="63"/>
    </row>
    <row r="31" spans="2:15" ht="25.5" customHeight="1">
      <c r="B31" s="23"/>
      <c r="C31" s="34">
        <v>21</v>
      </c>
      <c r="D31" s="73" t="s">
        <v>74</v>
      </c>
      <c r="E31" s="73"/>
      <c r="F31" s="73"/>
      <c r="G31" s="73"/>
      <c r="I31" s="49">
        <f t="shared" ref="I31" si="8">M31+N31</f>
        <v>7416.9364999999989</v>
      </c>
      <c r="J31" s="20"/>
      <c r="M31" s="49">
        <f t="shared" ref="M31" si="9">N31*0.15</f>
        <v>967.42649999999981</v>
      </c>
      <c r="N31" s="49">
        <f>8703.38+1000-3253.87</f>
        <v>6449.5099999999993</v>
      </c>
      <c r="O31" s="56" t="s">
        <v>75</v>
      </c>
    </row>
    <row r="32" spans="2:15" ht="25.5" customHeight="1">
      <c r="B32" s="23"/>
      <c r="C32" s="34">
        <v>22</v>
      </c>
      <c r="D32" s="73" t="s">
        <v>87</v>
      </c>
      <c r="E32" s="73"/>
      <c r="F32" s="73"/>
      <c r="G32" s="73"/>
      <c r="I32" s="49">
        <f t="shared" ref="I32" si="10">M32+N32</f>
        <v>6977.05</v>
      </c>
      <c r="J32" s="20"/>
      <c r="M32" s="49">
        <f t="shared" ref="M32:M33" si="11">N32*0.15</f>
        <v>910.05</v>
      </c>
      <c r="N32" s="49">
        <v>6067</v>
      </c>
      <c r="O32" s="56" t="s">
        <v>69</v>
      </c>
    </row>
    <row r="33" spans="2:15" ht="25.5" customHeight="1">
      <c r="B33" s="23"/>
      <c r="C33" s="34">
        <v>23</v>
      </c>
      <c r="D33" s="73" t="s">
        <v>133</v>
      </c>
      <c r="E33" s="73"/>
      <c r="F33" s="73"/>
      <c r="G33" s="73"/>
      <c r="I33" s="81">
        <v>10350</v>
      </c>
      <c r="J33" s="20"/>
      <c r="M33" s="49">
        <f t="shared" si="11"/>
        <v>928.8</v>
      </c>
      <c r="N33" s="49">
        <f>29893-23701</f>
        <v>6192</v>
      </c>
      <c r="O33" s="56" t="s">
        <v>73</v>
      </c>
    </row>
    <row r="34" spans="2:15" ht="25.5" customHeight="1">
      <c r="B34" s="23"/>
      <c r="C34" s="34">
        <v>24</v>
      </c>
      <c r="D34" s="73" t="s">
        <v>120</v>
      </c>
      <c r="E34" s="73"/>
      <c r="F34" s="73"/>
      <c r="G34" s="73"/>
      <c r="I34" s="81">
        <v>10000</v>
      </c>
      <c r="J34" s="20"/>
      <c r="M34" s="49"/>
      <c r="N34" s="49"/>
    </row>
    <row r="35" spans="2:15" ht="35.25" customHeight="1">
      <c r="B35" s="23"/>
      <c r="C35" s="34">
        <v>25</v>
      </c>
      <c r="D35" s="73" t="s">
        <v>97</v>
      </c>
      <c r="E35" s="73"/>
      <c r="F35" s="73"/>
      <c r="G35" s="73"/>
      <c r="I35" s="49">
        <v>4737</v>
      </c>
      <c r="J35" s="20"/>
      <c r="M35" s="49">
        <f>N35*0.15</f>
        <v>205.95</v>
      </c>
      <c r="N35" s="64">
        <f>300+1700-377-250</f>
        <v>1373</v>
      </c>
      <c r="O35" s="56" t="s">
        <v>48</v>
      </c>
    </row>
    <row r="36" spans="2:15" ht="30" customHeight="1">
      <c r="B36" s="23"/>
      <c r="C36" s="34">
        <v>26</v>
      </c>
      <c r="D36" s="73" t="s">
        <v>110</v>
      </c>
      <c r="E36" s="73"/>
      <c r="F36" s="73"/>
      <c r="G36" s="73"/>
      <c r="I36" s="49">
        <v>43931</v>
      </c>
      <c r="J36" s="20"/>
      <c r="M36" s="49"/>
      <c r="N36" s="64"/>
    </row>
    <row r="37" spans="2:15" ht="36.75" customHeight="1">
      <c r="B37" s="23"/>
      <c r="C37" s="34">
        <v>26</v>
      </c>
      <c r="D37" s="73" t="s">
        <v>90</v>
      </c>
      <c r="E37" s="73"/>
      <c r="F37" s="73"/>
      <c r="G37" s="73"/>
      <c r="I37" s="49">
        <v>9372</v>
      </c>
      <c r="J37" s="20"/>
      <c r="M37" s="49"/>
      <c r="N37" s="49"/>
      <c r="O37" s="56" t="s">
        <v>46</v>
      </c>
    </row>
    <row r="38" spans="2:15" ht="9" customHeight="1">
      <c r="B38" s="23"/>
      <c r="C38" s="34"/>
      <c r="D38" s="29"/>
      <c r="E38" s="29"/>
      <c r="F38" s="29"/>
      <c r="G38" s="29"/>
      <c r="I38" s="44"/>
      <c r="J38" s="45"/>
      <c r="K38" s="46"/>
    </row>
    <row r="39" spans="2:15" ht="23.25" customHeight="1">
      <c r="B39" s="23"/>
      <c r="C39" s="34"/>
      <c r="D39" s="29"/>
      <c r="E39" s="29"/>
      <c r="F39" s="29"/>
      <c r="G39" s="19" t="s">
        <v>8</v>
      </c>
      <c r="I39" s="35"/>
      <c r="J39" s="20"/>
      <c r="K39" s="47">
        <f>SUM(I11:I37)</f>
        <v>365010.65174999996</v>
      </c>
    </row>
    <row r="40" spans="2:15" ht="10.5" customHeight="1">
      <c r="B40" s="23"/>
      <c r="C40" s="34"/>
      <c r="D40" s="29"/>
      <c r="E40" s="29"/>
      <c r="F40" s="29"/>
      <c r="G40" s="29"/>
      <c r="I40" s="35"/>
      <c r="J40" s="20"/>
    </row>
    <row r="41" spans="2:15" ht="23.25" customHeight="1">
      <c r="B41" s="23" t="s">
        <v>101</v>
      </c>
      <c r="C41" s="34"/>
      <c r="D41" s="29"/>
      <c r="E41" s="29"/>
      <c r="F41" s="29"/>
      <c r="G41" s="29"/>
      <c r="I41" s="35"/>
      <c r="J41" s="20"/>
      <c r="K41" s="47">
        <f>SUM(I44:I51)*1.15</f>
        <v>503297.49999999994</v>
      </c>
    </row>
    <row r="42" spans="2:15" ht="10.5" customHeight="1">
      <c r="B42" s="23"/>
      <c r="D42" s="29"/>
      <c r="E42" s="29"/>
      <c r="F42" s="29"/>
      <c r="G42" s="29"/>
      <c r="I42" s="35"/>
      <c r="J42" s="20"/>
    </row>
    <row r="43" spans="2:15" ht="23.25" customHeight="1">
      <c r="B43" s="23"/>
      <c r="C43" s="37" t="s">
        <v>7</v>
      </c>
      <c r="D43" s="29"/>
      <c r="E43" s="29"/>
      <c r="F43" s="29"/>
      <c r="G43" s="29"/>
      <c r="I43" s="35"/>
      <c r="J43" s="20"/>
    </row>
    <row r="44" spans="2:15" ht="23.25" customHeight="1">
      <c r="B44" s="23"/>
      <c r="C44" s="34">
        <v>1</v>
      </c>
      <c r="D44" s="73" t="s">
        <v>9</v>
      </c>
      <c r="E44" s="73"/>
      <c r="F44" s="73"/>
      <c r="G44" s="73"/>
      <c r="I44" s="35">
        <v>15000</v>
      </c>
      <c r="J44" s="20"/>
    </row>
    <row r="45" spans="2:15" ht="23.25" customHeight="1">
      <c r="B45" s="23"/>
      <c r="C45" s="34">
        <v>2</v>
      </c>
      <c r="D45" s="73" t="s">
        <v>10</v>
      </c>
      <c r="E45" s="73"/>
      <c r="F45" s="73"/>
      <c r="G45" s="73"/>
      <c r="I45" s="35">
        <v>15000</v>
      </c>
      <c r="J45" s="20"/>
    </row>
    <row r="46" spans="2:15" ht="23.25" customHeight="1">
      <c r="B46" s="23"/>
      <c r="C46" s="34">
        <v>3</v>
      </c>
      <c r="D46" s="73" t="s">
        <v>11</v>
      </c>
      <c r="E46" s="73"/>
      <c r="F46" s="73"/>
      <c r="G46" s="73"/>
      <c r="I46" s="82">
        <v>153250</v>
      </c>
      <c r="J46" s="20"/>
      <c r="M46" s="63" t="s">
        <v>72</v>
      </c>
    </row>
    <row r="47" spans="2:15" ht="23.25" customHeight="1">
      <c r="B47" s="23"/>
      <c r="C47" s="34">
        <v>4</v>
      </c>
      <c r="D47" s="73" t="s">
        <v>93</v>
      </c>
      <c r="E47" s="73"/>
      <c r="F47" s="73"/>
      <c r="G47" s="73"/>
      <c r="I47" s="35">
        <v>27000</v>
      </c>
      <c r="J47" s="20"/>
    </row>
    <row r="48" spans="2:15" ht="23.25" customHeight="1">
      <c r="B48" s="23"/>
      <c r="C48" s="34">
        <v>5</v>
      </c>
      <c r="D48" s="73" t="s">
        <v>94</v>
      </c>
      <c r="E48" s="73"/>
      <c r="F48" s="73"/>
      <c r="G48" s="73"/>
      <c r="I48" s="35">
        <v>70000</v>
      </c>
      <c r="J48" s="20"/>
    </row>
    <row r="49" spans="2:11" ht="23.25" customHeight="1">
      <c r="B49" s="23"/>
      <c r="C49" s="34">
        <v>6</v>
      </c>
      <c r="D49" s="73" t="s">
        <v>91</v>
      </c>
      <c r="E49" s="73"/>
      <c r="F49" s="73"/>
      <c r="G49" s="73"/>
      <c r="I49" s="35">
        <v>15000</v>
      </c>
      <c r="J49" s="20"/>
    </row>
    <row r="50" spans="2:11" ht="23.25" customHeight="1">
      <c r="B50" s="23"/>
      <c r="C50" s="34">
        <v>7</v>
      </c>
      <c r="D50" s="73" t="s">
        <v>96</v>
      </c>
      <c r="E50" s="73"/>
      <c r="F50" s="73"/>
      <c r="G50" s="73"/>
      <c r="I50" s="35">
        <v>128950</v>
      </c>
      <c r="J50" s="20"/>
    </row>
    <row r="51" spans="2:11" ht="23.25" customHeight="1">
      <c r="B51" s="23"/>
      <c r="C51" s="34">
        <v>8</v>
      </c>
      <c r="D51" s="73" t="s">
        <v>92</v>
      </c>
      <c r="E51" s="73"/>
      <c r="F51" s="73"/>
      <c r="G51" s="73"/>
      <c r="I51" s="35">
        <v>13450</v>
      </c>
      <c r="J51" s="20"/>
    </row>
    <row r="52" spans="2:11" ht="9" customHeight="1" thickBot="1">
      <c r="B52" s="38"/>
      <c r="C52" s="39"/>
      <c r="D52" s="40"/>
      <c r="E52" s="40"/>
      <c r="F52" s="40"/>
      <c r="G52" s="40"/>
      <c r="H52" s="41"/>
      <c r="I52" s="42"/>
      <c r="J52" s="43"/>
      <c r="K52" s="41"/>
    </row>
    <row r="53" spans="2:11" ht="9" customHeight="1">
      <c r="B53" s="23"/>
      <c r="C53" s="34"/>
      <c r="D53" s="29"/>
      <c r="E53" s="29"/>
      <c r="F53" s="29"/>
      <c r="G53" s="29"/>
      <c r="I53" s="35"/>
      <c r="J53" s="20"/>
    </row>
    <row r="54" spans="2:11" ht="23.25" customHeight="1">
      <c r="B54" s="23"/>
      <c r="C54" s="34"/>
      <c r="D54" s="29"/>
      <c r="E54" s="29"/>
      <c r="F54" s="29"/>
      <c r="G54" s="75" t="s">
        <v>100</v>
      </c>
      <c r="I54" s="35"/>
      <c r="J54" s="20"/>
      <c r="K54" s="47">
        <v>3245942</v>
      </c>
    </row>
    <row r="55" spans="2:11" ht="23.25" customHeight="1">
      <c r="B55" s="23"/>
      <c r="C55" s="34"/>
      <c r="D55" s="29"/>
      <c r="E55" s="29"/>
      <c r="F55" s="29"/>
      <c r="G55" s="75"/>
      <c r="I55" s="35"/>
      <c r="J55" s="20"/>
      <c r="K55" s="47"/>
    </row>
    <row r="56" spans="2:11" ht="30.75" customHeight="1">
      <c r="B56" s="23"/>
      <c r="C56" s="34"/>
      <c r="D56" s="29"/>
      <c r="E56" s="29"/>
      <c r="F56" s="29"/>
      <c r="G56" s="75"/>
      <c r="I56" s="35"/>
      <c r="J56" s="20"/>
      <c r="K56" s="47"/>
    </row>
    <row r="57" spans="2:11" ht="23.25" customHeight="1">
      <c r="B57" s="23" t="s">
        <v>37</v>
      </c>
      <c r="C57" s="34"/>
      <c r="D57" s="29"/>
      <c r="E57" s="29"/>
      <c r="F57" s="29"/>
      <c r="G57" s="14"/>
      <c r="I57" s="35"/>
      <c r="J57" s="20"/>
      <c r="K57" s="48"/>
    </row>
    <row r="58" spans="2:11" ht="23.25" customHeight="1">
      <c r="B58" s="23"/>
      <c r="C58" s="34"/>
      <c r="D58" s="73" t="s">
        <v>99</v>
      </c>
      <c r="E58" s="73"/>
      <c r="F58" s="73"/>
      <c r="G58" s="73"/>
      <c r="I58" s="35"/>
      <c r="J58" s="20"/>
      <c r="K58" s="47">
        <v>252416</v>
      </c>
    </row>
    <row r="59" spans="2:11" ht="10.5" customHeight="1" thickBot="1">
      <c r="B59" s="38"/>
      <c r="C59" s="39"/>
      <c r="D59" s="40"/>
      <c r="E59" s="40"/>
      <c r="F59" s="40"/>
      <c r="G59" s="40"/>
      <c r="H59" s="41"/>
      <c r="I59" s="42"/>
      <c r="J59" s="43"/>
      <c r="K59" s="76"/>
    </row>
    <row r="60" spans="2:11" ht="14.25" customHeight="1">
      <c r="B60" s="23"/>
      <c r="C60" s="34"/>
      <c r="D60" s="29"/>
      <c r="E60" s="29"/>
      <c r="F60" s="29"/>
      <c r="G60" s="29"/>
      <c r="I60" s="35"/>
      <c r="J60" s="20"/>
      <c r="K60" s="48"/>
    </row>
    <row r="61" spans="2:11" ht="23.25" customHeight="1">
      <c r="B61" s="23"/>
      <c r="C61" s="34"/>
      <c r="D61" s="29"/>
      <c r="E61" s="29"/>
      <c r="F61" s="29"/>
      <c r="G61" s="77" t="s">
        <v>12</v>
      </c>
      <c r="I61" s="35"/>
      <c r="J61" s="20"/>
      <c r="K61" s="80">
        <f>SUM(K54:K58)</f>
        <v>3498358</v>
      </c>
    </row>
    <row r="62" spans="2:11" ht="12" customHeight="1">
      <c r="B62" s="23"/>
      <c r="C62" s="34"/>
      <c r="D62" s="29"/>
      <c r="E62" s="29"/>
      <c r="F62" s="29"/>
      <c r="G62" s="14"/>
      <c r="I62" s="35"/>
      <c r="J62" s="20"/>
      <c r="K62" s="48"/>
    </row>
    <row r="63" spans="2:11" ht="23.25" customHeight="1">
      <c r="B63" s="23"/>
      <c r="C63" s="34"/>
      <c r="D63" s="29"/>
      <c r="E63" s="29"/>
      <c r="F63" s="29"/>
      <c r="I63" s="78" t="s">
        <v>132</v>
      </c>
      <c r="J63" s="20"/>
    </row>
    <row r="64" spans="2:11" ht="9" customHeight="1">
      <c r="G64" s="18"/>
      <c r="I64" s="36"/>
      <c r="J64" s="21"/>
    </row>
    <row r="65" spans="2:36">
      <c r="C65" s="2" t="s">
        <v>4</v>
      </c>
      <c r="E65" s="3"/>
      <c r="F65" s="3"/>
      <c r="G65" s="3"/>
      <c r="H65" s="3"/>
      <c r="I65" s="2"/>
      <c r="J65" s="2"/>
      <c r="K65" s="9"/>
    </row>
    <row r="66" spans="2:36">
      <c r="E66" s="3"/>
      <c r="F66" s="3"/>
      <c r="G66" s="3"/>
      <c r="H66" s="3"/>
      <c r="I66" s="2"/>
      <c r="J66" s="2"/>
      <c r="K66" s="9"/>
    </row>
    <row r="67" spans="2:36">
      <c r="E67" s="3"/>
      <c r="F67" s="3"/>
      <c r="G67" s="3"/>
      <c r="H67" s="3"/>
      <c r="I67" s="2"/>
      <c r="J67" s="2"/>
      <c r="K67" s="9"/>
    </row>
    <row r="68" spans="2:36">
      <c r="E68" s="3"/>
      <c r="F68" s="3"/>
      <c r="G68" s="3"/>
      <c r="H68" s="3"/>
      <c r="I68" s="2"/>
      <c r="J68" s="2"/>
      <c r="K68" s="9"/>
    </row>
    <row r="69" spans="2:36">
      <c r="E69" s="3"/>
      <c r="F69" s="3"/>
      <c r="G69" s="3"/>
      <c r="H69" s="3"/>
      <c r="I69" s="2"/>
      <c r="J69" s="2"/>
      <c r="K69" s="9"/>
    </row>
    <row r="70" spans="2:36" ht="24">
      <c r="B70" s="30" t="s">
        <v>131</v>
      </c>
      <c r="F70" s="4"/>
      <c r="G70" s="15"/>
      <c r="I70" s="2"/>
      <c r="J70" s="2"/>
      <c r="M70" s="56" t="s">
        <v>41</v>
      </c>
      <c r="N70" s="56" t="s">
        <v>40</v>
      </c>
      <c r="O70" s="58" t="s">
        <v>23</v>
      </c>
      <c r="P70" s="58"/>
      <c r="Q70" s="58" t="s">
        <v>26</v>
      </c>
      <c r="R70" s="58" t="s">
        <v>16</v>
      </c>
      <c r="S70" s="58" t="s">
        <v>27</v>
      </c>
      <c r="T70" s="58" t="s">
        <v>18</v>
      </c>
      <c r="U70" s="58" t="s">
        <v>15</v>
      </c>
      <c r="V70" s="58" t="s">
        <v>30</v>
      </c>
      <c r="W70" s="58" t="s">
        <v>19</v>
      </c>
      <c r="X70" s="58" t="s">
        <v>28</v>
      </c>
      <c r="Y70" s="58" t="s">
        <v>29</v>
      </c>
      <c r="Z70" s="58" t="s">
        <v>20</v>
      </c>
      <c r="AA70" s="58" t="s">
        <v>22</v>
      </c>
      <c r="AB70" s="58" t="s">
        <v>21</v>
      </c>
      <c r="AC70" s="58" t="s">
        <v>24</v>
      </c>
      <c r="AD70" s="58" t="s">
        <v>33</v>
      </c>
      <c r="AE70" s="58" t="s">
        <v>25</v>
      </c>
      <c r="AF70" s="58" t="s">
        <v>17</v>
      </c>
      <c r="AG70" s="58" t="s">
        <v>34</v>
      </c>
      <c r="AH70" s="58" t="s">
        <v>32</v>
      </c>
      <c r="AI70" s="58" t="s">
        <v>31</v>
      </c>
      <c r="AJ70" s="58" t="s">
        <v>36</v>
      </c>
    </row>
    <row r="71" spans="2:36" ht="37.5" customHeight="1">
      <c r="B71" s="30"/>
      <c r="C71" s="62" t="s">
        <v>37</v>
      </c>
      <c r="D71" s="28"/>
      <c r="E71" s="28"/>
      <c r="F71" s="28"/>
      <c r="G71" s="28"/>
      <c r="H71" s="51"/>
      <c r="I71" s="26"/>
      <c r="J71" s="52"/>
      <c r="K71" s="24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2:36" ht="30" customHeight="1">
      <c r="B72" s="30"/>
      <c r="C72" s="53">
        <v>1</v>
      </c>
      <c r="D72" s="73" t="s">
        <v>115</v>
      </c>
      <c r="E72" s="73"/>
      <c r="F72" s="73"/>
      <c r="G72" s="73"/>
      <c r="H72" s="54"/>
      <c r="I72" s="55" t="s">
        <v>78</v>
      </c>
      <c r="J72" s="54"/>
      <c r="K72" s="24">
        <v>96125</v>
      </c>
      <c r="L72" s="67"/>
      <c r="M72" s="68">
        <f t="shared" ref="M72:M78" si="12">N72*0.15</f>
        <v>11059.05</v>
      </c>
      <c r="N72" s="68">
        <f>SUM(O72:AJ72)</f>
        <v>73727</v>
      </c>
      <c r="O72" s="2"/>
      <c r="P72" s="2"/>
      <c r="Q72" s="2">
        <f>427</f>
        <v>427</v>
      </c>
      <c r="R72" s="2">
        <v>1050</v>
      </c>
      <c r="S72" s="2"/>
      <c r="T72" s="2"/>
      <c r="U72" s="2">
        <v>1259</v>
      </c>
      <c r="V72" s="2"/>
      <c r="W72" s="2"/>
      <c r="X72" s="2">
        <v>1080</v>
      </c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>
        <v>69911</v>
      </c>
    </row>
    <row r="73" spans="2:36" ht="30" customHeight="1">
      <c r="B73" s="30"/>
      <c r="C73" s="53">
        <v>2</v>
      </c>
      <c r="D73" s="73" t="s">
        <v>130</v>
      </c>
      <c r="E73" s="73"/>
      <c r="F73" s="73"/>
      <c r="G73" s="73"/>
      <c r="H73" s="54"/>
      <c r="I73" s="55" t="s">
        <v>78</v>
      </c>
      <c r="J73" s="54"/>
      <c r="K73" s="24">
        <v>1983</v>
      </c>
      <c r="L73" s="67"/>
      <c r="M73" s="68"/>
      <c r="N73" s="68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2:36" ht="36" customHeight="1">
      <c r="B74" s="30"/>
      <c r="C74" s="53">
        <v>3</v>
      </c>
      <c r="D74" s="73" t="s">
        <v>105</v>
      </c>
      <c r="E74" s="73"/>
      <c r="F74" s="73"/>
      <c r="G74" s="73"/>
      <c r="I74" s="55" t="s">
        <v>2</v>
      </c>
      <c r="J74" s="33"/>
      <c r="K74" s="24">
        <f t="shared" ref="K74:K78" si="13">M74+N74</f>
        <v>7504.9</v>
      </c>
      <c r="L74" s="67"/>
      <c r="M74" s="68">
        <f t="shared" si="12"/>
        <v>978.9</v>
      </c>
      <c r="N74" s="68">
        <v>6526</v>
      </c>
      <c r="AI74" s="56"/>
      <c r="AJ74" s="56"/>
    </row>
    <row r="75" spans="2:36" ht="35.25" customHeight="1">
      <c r="B75" s="30"/>
      <c r="C75" s="53">
        <v>4</v>
      </c>
      <c r="D75" s="73" t="s">
        <v>106</v>
      </c>
      <c r="E75" s="73"/>
      <c r="F75" s="73"/>
      <c r="G75" s="73"/>
      <c r="I75" s="55" t="s">
        <v>2</v>
      </c>
      <c r="J75" s="33"/>
      <c r="K75" s="24">
        <v>3233</v>
      </c>
      <c r="L75" s="67"/>
      <c r="M75" s="68"/>
      <c r="N75" s="68"/>
      <c r="AI75" s="56"/>
      <c r="AJ75" s="56"/>
    </row>
    <row r="76" spans="2:36" ht="29.25" customHeight="1">
      <c r="B76" s="30"/>
      <c r="C76" s="53">
        <v>5</v>
      </c>
      <c r="D76" s="73" t="s">
        <v>67</v>
      </c>
      <c r="E76" s="73"/>
      <c r="F76" s="73"/>
      <c r="G76" s="73"/>
      <c r="I76" s="31" t="s">
        <v>3</v>
      </c>
      <c r="J76" s="33"/>
      <c r="K76" s="24">
        <f t="shared" si="13"/>
        <v>-11500</v>
      </c>
      <c r="L76" s="67"/>
      <c r="M76" s="68">
        <f t="shared" si="12"/>
        <v>-1500</v>
      </c>
      <c r="N76" s="69">
        <f>SUM(O76:AJ76)</f>
        <v>-10000</v>
      </c>
      <c r="U76" s="63">
        <v>-10000</v>
      </c>
      <c r="V76" s="63"/>
      <c r="AI76" s="56"/>
      <c r="AJ76" s="56"/>
    </row>
    <row r="77" spans="2:36" ht="24.75" customHeight="1">
      <c r="C77" s="53">
        <v>6</v>
      </c>
      <c r="D77" s="73" t="s">
        <v>107</v>
      </c>
      <c r="E77" s="73"/>
      <c r="F77" s="73"/>
      <c r="G77" s="73"/>
      <c r="I77" s="55" t="s">
        <v>2</v>
      </c>
      <c r="J77" s="32"/>
      <c r="K77" s="71">
        <f>M77+N77</f>
        <v>2875</v>
      </c>
      <c r="L77" s="65"/>
      <c r="M77" s="66">
        <f>N77*0.15</f>
        <v>375</v>
      </c>
      <c r="N77" s="66">
        <v>2500</v>
      </c>
      <c r="AI77" s="56"/>
      <c r="AJ77" s="56"/>
    </row>
    <row r="78" spans="2:36" ht="25.5" customHeight="1">
      <c r="B78" s="30"/>
      <c r="C78" s="53">
        <v>7</v>
      </c>
      <c r="D78" s="73" t="s">
        <v>65</v>
      </c>
      <c r="E78" s="73"/>
      <c r="F78" s="73"/>
      <c r="G78" s="73"/>
      <c r="I78" s="31" t="s">
        <v>3</v>
      </c>
      <c r="J78" s="33"/>
      <c r="K78" s="24">
        <f t="shared" si="13"/>
        <v>-11682.85</v>
      </c>
      <c r="L78" s="67"/>
      <c r="M78" s="68">
        <f t="shared" si="12"/>
        <v>-1523.85</v>
      </c>
      <c r="N78" s="68">
        <f>SUM(O78:AJ78)</f>
        <v>-10159</v>
      </c>
      <c r="U78" s="63"/>
      <c r="V78" s="63"/>
      <c r="AI78" s="49">
        <v>-10159</v>
      </c>
      <c r="AJ78" s="56"/>
    </row>
    <row r="79" spans="2:36" ht="37.5" customHeight="1">
      <c r="B79" s="30"/>
      <c r="C79" s="62" t="s">
        <v>43</v>
      </c>
      <c r="D79" s="28"/>
      <c r="E79" s="28"/>
      <c r="F79" s="28"/>
      <c r="G79" s="28"/>
      <c r="H79" s="51"/>
      <c r="I79" s="26"/>
      <c r="J79" s="52"/>
      <c r="K79" s="70"/>
      <c r="M79" s="49"/>
      <c r="N79" s="4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2:36" ht="37.5" customHeight="1">
      <c r="B80" s="30"/>
      <c r="C80" s="53">
        <v>8</v>
      </c>
      <c r="D80" s="73" t="s">
        <v>127</v>
      </c>
      <c r="E80" s="73"/>
      <c r="F80" s="73"/>
      <c r="G80" s="73"/>
      <c r="H80" s="51"/>
      <c r="I80" s="31" t="s">
        <v>126</v>
      </c>
      <c r="J80" s="52"/>
      <c r="K80" s="70" t="s">
        <v>63</v>
      </c>
      <c r="M80" s="49"/>
      <c r="N80" s="4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2:36" ht="56.25" customHeight="1">
      <c r="B81" s="30"/>
      <c r="C81" s="53">
        <v>9</v>
      </c>
      <c r="D81" s="73" t="s">
        <v>116</v>
      </c>
      <c r="E81" s="73"/>
      <c r="F81" s="73"/>
      <c r="G81" s="73"/>
      <c r="I81" s="55" t="s">
        <v>78</v>
      </c>
      <c r="J81" s="33"/>
      <c r="K81" s="71">
        <v>2700</v>
      </c>
      <c r="L81" s="65"/>
      <c r="M81" s="66"/>
      <c r="N81" s="66"/>
      <c r="T81" s="2">
        <f>56219-28955</f>
        <v>27264</v>
      </c>
      <c r="AF81" s="2"/>
      <c r="AG81" s="2"/>
      <c r="AI81" s="56"/>
      <c r="AJ81" s="56"/>
    </row>
    <row r="82" spans="2:36" ht="29.25" customHeight="1">
      <c r="B82" s="30"/>
      <c r="C82" s="53">
        <v>10</v>
      </c>
      <c r="D82" s="73" t="s">
        <v>121</v>
      </c>
      <c r="E82" s="73"/>
      <c r="F82" s="73"/>
      <c r="G82" s="73"/>
      <c r="I82" s="31" t="s">
        <v>77</v>
      </c>
      <c r="J82" s="33"/>
      <c r="K82" s="72" t="s">
        <v>68</v>
      </c>
      <c r="L82" s="65"/>
      <c r="M82" s="66">
        <f>N82*0.15</f>
        <v>0</v>
      </c>
      <c r="N82" s="66">
        <f>SUM(O82:AJ82)</f>
        <v>0</v>
      </c>
      <c r="T82" s="2"/>
      <c r="AF82" s="2"/>
      <c r="AG82" s="2"/>
      <c r="AI82" s="56"/>
      <c r="AJ82" s="56"/>
    </row>
    <row r="83" spans="2:36" ht="45" customHeight="1">
      <c r="B83" s="30"/>
      <c r="C83" s="53">
        <v>11</v>
      </c>
      <c r="D83" s="73" t="s">
        <v>64</v>
      </c>
      <c r="E83" s="73"/>
      <c r="F83" s="73"/>
      <c r="G83" s="73"/>
      <c r="I83" s="31" t="s">
        <v>3</v>
      </c>
      <c r="J83" s="33"/>
      <c r="K83" s="71">
        <f>M83+N83</f>
        <v>-2352.5550000000003</v>
      </c>
      <c r="L83" s="65"/>
      <c r="M83" s="66">
        <f>N83*0.15</f>
        <v>-306.85500000000002</v>
      </c>
      <c r="N83" s="66">
        <f>SUM(O83:AJ83)</f>
        <v>-2045.7</v>
      </c>
      <c r="S83" s="59">
        <f>-0.1*(3516+3789+7821+5331)</f>
        <v>-2045.7</v>
      </c>
      <c r="AI83" s="56"/>
      <c r="AJ83" s="56"/>
    </row>
    <row r="84" spans="2:36" ht="35.25" customHeight="1">
      <c r="C84" s="53">
        <v>12</v>
      </c>
      <c r="D84" s="73" t="s">
        <v>122</v>
      </c>
      <c r="E84" s="73"/>
      <c r="F84" s="73"/>
      <c r="G84" s="73"/>
      <c r="I84" s="55" t="s">
        <v>2</v>
      </c>
      <c r="J84" s="32"/>
      <c r="K84" s="71">
        <f t="shared" ref="K84:K95" si="14">M84+N84</f>
        <v>2756.55</v>
      </c>
      <c r="L84" s="65"/>
      <c r="M84" s="66">
        <f t="shared" ref="M84:M102" si="15">N84*0.15</f>
        <v>359.55</v>
      </c>
      <c r="N84" s="66">
        <f t="shared" ref="N84:N94" si="16">SUM(O84:AJ84)</f>
        <v>2397</v>
      </c>
      <c r="AC84" s="59"/>
      <c r="AD84" s="59">
        <v>2397</v>
      </c>
      <c r="AI84" s="56"/>
      <c r="AJ84" s="56"/>
    </row>
    <row r="85" spans="2:36" ht="40.5" customHeight="1">
      <c r="C85" s="53">
        <v>13</v>
      </c>
      <c r="D85" s="73" t="s">
        <v>123</v>
      </c>
      <c r="E85" s="73"/>
      <c r="F85" s="73"/>
      <c r="G85" s="73"/>
      <c r="I85" s="31" t="s">
        <v>77</v>
      </c>
      <c r="J85" s="32"/>
      <c r="K85" s="71">
        <f t="shared" ref="K85" si="17">M85+N85</f>
        <v>-2875</v>
      </c>
      <c r="L85" s="65"/>
      <c r="M85" s="66">
        <f t="shared" ref="M85" si="18">N85*0.15</f>
        <v>-375</v>
      </c>
      <c r="N85" s="66">
        <v>-2500</v>
      </c>
      <c r="AI85" s="56"/>
      <c r="AJ85" s="56"/>
    </row>
    <row r="86" spans="2:36" ht="30" customHeight="1">
      <c r="B86" s="30"/>
      <c r="C86" s="53">
        <v>14</v>
      </c>
      <c r="D86" s="73" t="s">
        <v>113</v>
      </c>
      <c r="E86" s="73"/>
      <c r="F86" s="73"/>
      <c r="G86" s="73"/>
      <c r="I86" s="55" t="s">
        <v>114</v>
      </c>
      <c r="J86" s="33"/>
      <c r="K86" s="71">
        <v>3500</v>
      </c>
      <c r="L86" s="65"/>
      <c r="M86" s="66"/>
      <c r="N86" s="66"/>
      <c r="T86" s="2"/>
      <c r="AF86" s="2"/>
      <c r="AG86" s="2"/>
      <c r="AI86" s="56"/>
      <c r="AJ86" s="56">
        <v>-2197</v>
      </c>
    </row>
    <row r="87" spans="2:36" ht="32.25" customHeight="1">
      <c r="C87" s="53">
        <v>15</v>
      </c>
      <c r="D87" s="73" t="s">
        <v>117</v>
      </c>
      <c r="E87" s="73"/>
      <c r="F87" s="73"/>
      <c r="G87" s="73"/>
      <c r="I87" s="31" t="s">
        <v>77</v>
      </c>
      <c r="J87" s="32"/>
      <c r="K87" s="71">
        <f t="shared" ref="K87" si="19">M87+N87</f>
        <v>-7316.3</v>
      </c>
      <c r="L87" s="65"/>
      <c r="M87" s="66">
        <f t="shared" ref="M87" si="20">N87*0.15</f>
        <v>-954.3</v>
      </c>
      <c r="N87" s="66">
        <v>-6362</v>
      </c>
      <c r="AI87" s="56"/>
      <c r="AJ87" s="56"/>
    </row>
    <row r="88" spans="2:36" ht="36.75" customHeight="1">
      <c r="B88" s="30"/>
      <c r="C88" s="53">
        <v>16</v>
      </c>
      <c r="D88" s="73" t="s">
        <v>52</v>
      </c>
      <c r="E88" s="73"/>
      <c r="F88" s="73"/>
      <c r="G88" s="73"/>
      <c r="I88" s="31" t="s">
        <v>3</v>
      </c>
      <c r="J88" s="33"/>
      <c r="K88" s="71">
        <f>M88+N88</f>
        <v>-1955</v>
      </c>
      <c r="L88" s="65"/>
      <c r="M88" s="66">
        <f>N88*0.15</f>
        <v>-255</v>
      </c>
      <c r="N88" s="66">
        <v>-1700</v>
      </c>
      <c r="T88" s="2"/>
      <c r="AF88" s="2"/>
      <c r="AG88" s="2"/>
      <c r="AI88" s="56"/>
      <c r="AJ88" s="56"/>
    </row>
    <row r="89" spans="2:36" ht="45" customHeight="1">
      <c r="B89" s="30"/>
      <c r="C89" s="53">
        <v>17</v>
      </c>
      <c r="D89" s="73" t="s">
        <v>51</v>
      </c>
      <c r="E89" s="73"/>
      <c r="F89" s="73"/>
      <c r="G89" s="73"/>
      <c r="I89" s="31" t="s">
        <v>3</v>
      </c>
      <c r="J89" s="33"/>
      <c r="K89" s="71">
        <f>M89+N89</f>
        <v>-862.5</v>
      </c>
      <c r="L89" s="65"/>
      <c r="M89" s="66">
        <f>N89*0.15</f>
        <v>-112.5</v>
      </c>
      <c r="N89" s="66">
        <f>SUM(O89:AJ89)</f>
        <v>-750</v>
      </c>
      <c r="R89" s="59">
        <v>-750</v>
      </c>
      <c r="T89" s="2"/>
      <c r="AF89" s="2"/>
      <c r="AG89" s="2"/>
      <c r="AI89" s="56"/>
      <c r="AJ89" s="56"/>
    </row>
    <row r="90" spans="2:36" ht="30.75" customHeight="1">
      <c r="B90" s="30"/>
      <c r="C90" s="53">
        <v>18</v>
      </c>
      <c r="D90" s="73" t="s">
        <v>70</v>
      </c>
      <c r="E90" s="73"/>
      <c r="F90" s="73"/>
      <c r="G90" s="73"/>
      <c r="I90" s="55" t="s">
        <v>2</v>
      </c>
      <c r="J90" s="33"/>
      <c r="K90" s="71">
        <f>M90+N90</f>
        <v>1719.25</v>
      </c>
      <c r="L90" s="65"/>
      <c r="M90" s="66">
        <f>N90*0.15</f>
        <v>224.25</v>
      </c>
      <c r="N90" s="66">
        <v>1495</v>
      </c>
      <c r="T90" s="2"/>
      <c r="AF90" s="2"/>
      <c r="AG90" s="2"/>
      <c r="AI90" s="56"/>
      <c r="AJ90" s="56"/>
    </row>
    <row r="91" spans="2:36" ht="30.75" customHeight="1">
      <c r="B91" s="30"/>
      <c r="C91" s="53">
        <v>19</v>
      </c>
      <c r="D91" s="73" t="s">
        <v>136</v>
      </c>
      <c r="E91" s="73"/>
      <c r="F91" s="73"/>
      <c r="G91" s="73"/>
      <c r="I91" s="55" t="s">
        <v>2</v>
      </c>
      <c r="J91" s="33"/>
      <c r="K91" s="71">
        <v>21965</v>
      </c>
      <c r="L91" s="65"/>
      <c r="M91" s="66"/>
      <c r="N91" s="66"/>
      <c r="T91" s="2"/>
      <c r="AF91" s="2"/>
      <c r="AG91" s="2"/>
      <c r="AI91" s="56"/>
      <c r="AJ91" s="56"/>
    </row>
    <row r="92" spans="2:36" ht="30.75" customHeight="1">
      <c r="B92" s="30"/>
      <c r="C92" s="53">
        <v>20</v>
      </c>
      <c r="D92" s="73" t="s">
        <v>137</v>
      </c>
      <c r="E92" s="73"/>
      <c r="F92" s="73"/>
      <c r="G92" s="73"/>
      <c r="I92" s="55" t="s">
        <v>2</v>
      </c>
      <c r="J92" s="33"/>
      <c r="K92" s="71">
        <v>16330</v>
      </c>
      <c r="L92" s="65"/>
      <c r="M92" s="66"/>
      <c r="N92" s="66"/>
      <c r="T92" s="2"/>
      <c r="AF92" s="2"/>
      <c r="AG92" s="2"/>
      <c r="AI92" s="56"/>
      <c r="AJ92" s="56"/>
    </row>
    <row r="93" spans="2:36" ht="27" customHeight="1">
      <c r="B93" s="30"/>
      <c r="C93" s="53">
        <v>21</v>
      </c>
      <c r="D93" s="73" t="s">
        <v>119</v>
      </c>
      <c r="E93" s="73"/>
      <c r="F93" s="73"/>
      <c r="G93" s="73"/>
      <c r="I93" s="31" t="s">
        <v>3</v>
      </c>
      <c r="J93" s="33"/>
      <c r="K93" s="71" t="s">
        <v>63</v>
      </c>
      <c r="L93" s="65"/>
      <c r="M93" s="66">
        <f>N93*0.15</f>
        <v>0</v>
      </c>
      <c r="N93" s="66">
        <f>SUM(O93:AJ93)</f>
        <v>0</v>
      </c>
      <c r="T93" s="2"/>
      <c r="AF93" s="2"/>
      <c r="AG93" s="2"/>
      <c r="AI93" s="56"/>
      <c r="AJ93" s="56"/>
    </row>
    <row r="94" spans="2:36" ht="34.5" customHeight="1">
      <c r="B94" s="30"/>
      <c r="C94" s="53">
        <v>22</v>
      </c>
      <c r="D94" s="74" t="s">
        <v>109</v>
      </c>
      <c r="E94" s="74"/>
      <c r="F94" s="74"/>
      <c r="G94" s="74"/>
      <c r="I94" s="31" t="s">
        <v>3</v>
      </c>
      <c r="J94" s="33"/>
      <c r="K94" s="71" t="s">
        <v>63</v>
      </c>
      <c r="L94" s="65"/>
      <c r="M94" s="66">
        <f t="shared" si="15"/>
        <v>0</v>
      </c>
      <c r="N94" s="66">
        <f t="shared" si="16"/>
        <v>0</v>
      </c>
      <c r="AF94" s="59"/>
      <c r="AI94" s="56"/>
      <c r="AJ94" s="56"/>
    </row>
    <row r="95" spans="2:36" ht="45" customHeight="1">
      <c r="B95" s="30"/>
      <c r="C95" s="53">
        <v>23</v>
      </c>
      <c r="D95" s="73" t="s">
        <v>50</v>
      </c>
      <c r="E95" s="73"/>
      <c r="F95" s="73"/>
      <c r="G95" s="73"/>
      <c r="I95" s="31" t="s">
        <v>3</v>
      </c>
      <c r="J95" s="33"/>
      <c r="K95" s="71">
        <f t="shared" si="14"/>
        <v>-961.65300000000002</v>
      </c>
      <c r="L95" s="65"/>
      <c r="M95" s="66">
        <f t="shared" si="15"/>
        <v>-125.43299999999999</v>
      </c>
      <c r="N95" s="66">
        <f t="shared" ref="N95:N97" si="21">SUM(O95:AJ95)</f>
        <v>-836.22</v>
      </c>
      <c r="W95" s="59">
        <v>-1615</v>
      </c>
      <c r="AC95" s="59">
        <v>400</v>
      </c>
      <c r="AD95" s="59">
        <f>354*1.07</f>
        <v>378.78000000000003</v>
      </c>
      <c r="AI95" s="56"/>
      <c r="AJ95" s="56"/>
    </row>
    <row r="96" spans="2:36" ht="27.75" customHeight="1">
      <c r="B96" s="30"/>
      <c r="C96" s="53">
        <v>24</v>
      </c>
      <c r="D96" s="73" t="s">
        <v>62</v>
      </c>
      <c r="E96" s="73"/>
      <c r="F96" s="73"/>
      <c r="G96" s="73"/>
      <c r="I96" s="55" t="s">
        <v>78</v>
      </c>
      <c r="J96" s="33"/>
      <c r="K96" s="71">
        <v>14500</v>
      </c>
      <c r="L96" s="65"/>
      <c r="M96" s="66">
        <f>N96*0.15</f>
        <v>0</v>
      </c>
      <c r="N96" s="66">
        <f>SUM(O96:AJ96)</f>
        <v>0</v>
      </c>
      <c r="T96" s="2"/>
      <c r="AF96" s="2"/>
      <c r="AG96" s="2"/>
      <c r="AI96" s="56"/>
      <c r="AJ96" s="56"/>
    </row>
    <row r="97" spans="2:36" ht="34.5" customHeight="1">
      <c r="B97" s="30"/>
      <c r="C97" s="53">
        <v>25</v>
      </c>
      <c r="D97" s="74" t="s">
        <v>56</v>
      </c>
      <c r="E97" s="74"/>
      <c r="F97" s="74"/>
      <c r="G97" s="74"/>
      <c r="I97" s="31" t="s">
        <v>118</v>
      </c>
      <c r="J97" s="33"/>
      <c r="K97" s="71" t="s">
        <v>63</v>
      </c>
      <c r="L97" s="65"/>
      <c r="M97" s="66">
        <f t="shared" si="15"/>
        <v>0</v>
      </c>
      <c r="N97" s="66">
        <f t="shared" si="21"/>
        <v>0</v>
      </c>
      <c r="AI97" s="56"/>
      <c r="AJ97" s="56"/>
    </row>
    <row r="98" spans="2:36" ht="24">
      <c r="B98" s="30"/>
      <c r="C98" s="53">
        <v>26</v>
      </c>
      <c r="D98" s="74" t="s">
        <v>128</v>
      </c>
      <c r="E98" s="74"/>
      <c r="F98" s="74"/>
      <c r="G98" s="74"/>
      <c r="I98" s="31" t="s">
        <v>77</v>
      </c>
      <c r="J98" s="33"/>
      <c r="K98" s="71">
        <f t="shared" ref="K98" si="22">M98+N98</f>
        <v>0</v>
      </c>
      <c r="L98" s="65"/>
      <c r="M98" s="66">
        <f t="shared" ref="M98" si="23">N98*0.15</f>
        <v>0</v>
      </c>
      <c r="N98" s="66">
        <v>0</v>
      </c>
      <c r="T98" s="2"/>
      <c r="AF98" s="2"/>
      <c r="AG98" s="2"/>
      <c r="AI98" s="56"/>
      <c r="AJ98" s="56">
        <v>-2197</v>
      </c>
    </row>
    <row r="99" spans="2:36" ht="38.25" customHeight="1">
      <c r="C99" s="53">
        <v>27</v>
      </c>
      <c r="D99" s="73" t="s">
        <v>76</v>
      </c>
      <c r="E99" s="73"/>
      <c r="F99" s="73"/>
      <c r="G99" s="73"/>
      <c r="I99" s="31" t="s">
        <v>3</v>
      </c>
      <c r="J99" s="32"/>
      <c r="K99" s="71">
        <f t="shared" ref="K99" si="24">M99+N99</f>
        <v>-167476.79999999999</v>
      </c>
      <c r="L99" s="65"/>
      <c r="M99" s="66">
        <f t="shared" ref="M99" si="25">N99*0.15</f>
        <v>-21844.799999999999</v>
      </c>
      <c r="N99" s="68">
        <v>-145632</v>
      </c>
      <c r="AI99" s="56"/>
      <c r="AJ99" s="56"/>
    </row>
    <row r="100" spans="2:36" ht="33" customHeight="1">
      <c r="B100" s="30"/>
      <c r="C100" s="53">
        <v>28</v>
      </c>
      <c r="D100" s="74" t="s">
        <v>71</v>
      </c>
      <c r="E100" s="74"/>
      <c r="F100" s="74"/>
      <c r="G100" s="74"/>
      <c r="I100" s="55" t="s">
        <v>2</v>
      </c>
      <c r="J100" s="33"/>
      <c r="K100" s="71" t="s">
        <v>63</v>
      </c>
      <c r="L100" s="65"/>
      <c r="M100" s="66">
        <f t="shared" si="15"/>
        <v>0</v>
      </c>
      <c r="N100" s="66">
        <v>0</v>
      </c>
      <c r="T100" s="2"/>
      <c r="AF100" s="2"/>
      <c r="AG100" s="2"/>
      <c r="AI100" s="56"/>
      <c r="AJ100" s="56"/>
    </row>
    <row r="101" spans="2:36" ht="30.75" customHeight="1">
      <c r="B101" s="30"/>
      <c r="C101" s="53">
        <v>29</v>
      </c>
      <c r="D101" s="74" t="s">
        <v>129</v>
      </c>
      <c r="E101" s="74"/>
      <c r="F101" s="74"/>
      <c r="G101" s="74"/>
      <c r="H101" s="25"/>
      <c r="I101" s="31" t="s">
        <v>118</v>
      </c>
      <c r="J101" s="33"/>
      <c r="K101" s="71" t="s">
        <v>63</v>
      </c>
      <c r="L101" s="65"/>
      <c r="M101" s="66">
        <f>N101*0.15</f>
        <v>0</v>
      </c>
      <c r="N101" s="66">
        <f>SUM(O101:AJ101)</f>
        <v>0</v>
      </c>
      <c r="AI101" s="56"/>
      <c r="AJ101" s="56"/>
    </row>
    <row r="102" spans="2:36" ht="30" customHeight="1">
      <c r="B102" s="30"/>
      <c r="C102" s="53">
        <v>30</v>
      </c>
      <c r="D102" s="73" t="s">
        <v>57</v>
      </c>
      <c r="E102" s="73"/>
      <c r="F102" s="73"/>
      <c r="G102" s="73"/>
      <c r="I102" s="31" t="s">
        <v>125</v>
      </c>
      <c r="J102" s="33"/>
      <c r="K102" s="71">
        <f>M102+N102</f>
        <v>0</v>
      </c>
      <c r="L102" s="65"/>
      <c r="M102" s="66">
        <f t="shared" si="15"/>
        <v>0</v>
      </c>
      <c r="N102" s="66">
        <f>SUM(O102:AJ102)</f>
        <v>0</v>
      </c>
      <c r="T102" s="2"/>
      <c r="AF102" s="2"/>
      <c r="AG102" s="2"/>
      <c r="AI102" s="56"/>
      <c r="AJ102" s="56"/>
    </row>
    <row r="103" spans="2:36" ht="27.75" customHeight="1">
      <c r="B103" s="30"/>
      <c r="C103" s="53">
        <v>31</v>
      </c>
      <c r="D103" s="73" t="s">
        <v>58</v>
      </c>
      <c r="E103" s="73"/>
      <c r="F103" s="73"/>
      <c r="G103" s="73"/>
      <c r="I103" s="31" t="s">
        <v>125</v>
      </c>
      <c r="J103" s="33"/>
      <c r="K103" s="71">
        <f t="shared" ref="K103:K106" si="26">M103+N103</f>
        <v>0</v>
      </c>
      <c r="L103" s="65"/>
      <c r="M103" s="66">
        <f t="shared" ref="M103:M106" si="27">N103*0.15</f>
        <v>0</v>
      </c>
      <c r="N103" s="66">
        <f t="shared" ref="N103:N106" si="28">SUM(O103:AJ103)</f>
        <v>0</v>
      </c>
      <c r="T103" s="2"/>
      <c r="AF103" s="2"/>
      <c r="AG103" s="2"/>
      <c r="AI103" s="56"/>
      <c r="AJ103" s="56"/>
    </row>
    <row r="104" spans="2:36" ht="35.25" customHeight="1">
      <c r="B104" s="30"/>
      <c r="C104" s="53">
        <v>32</v>
      </c>
      <c r="D104" s="73" t="s">
        <v>59</v>
      </c>
      <c r="E104" s="73"/>
      <c r="F104" s="73"/>
      <c r="G104" s="73"/>
      <c r="I104" s="31" t="s">
        <v>125</v>
      </c>
      <c r="J104" s="33"/>
      <c r="K104" s="71">
        <f t="shared" si="26"/>
        <v>0</v>
      </c>
      <c r="L104" s="65"/>
      <c r="M104" s="66">
        <f t="shared" si="27"/>
        <v>0</v>
      </c>
      <c r="N104" s="66">
        <f t="shared" si="28"/>
        <v>0</v>
      </c>
      <c r="T104" s="2"/>
      <c r="AF104" s="2"/>
      <c r="AG104" s="2"/>
      <c r="AI104" s="56"/>
      <c r="AJ104" s="56"/>
    </row>
    <row r="105" spans="2:36" ht="27" customHeight="1">
      <c r="B105" s="30"/>
      <c r="C105" s="53">
        <v>33</v>
      </c>
      <c r="D105" s="73" t="s">
        <v>60</v>
      </c>
      <c r="E105" s="73"/>
      <c r="F105" s="73"/>
      <c r="G105" s="73"/>
      <c r="I105" s="31" t="s">
        <v>125</v>
      </c>
      <c r="J105" s="33"/>
      <c r="K105" s="71">
        <f t="shared" si="26"/>
        <v>0</v>
      </c>
      <c r="L105" s="65"/>
      <c r="M105" s="66">
        <f t="shared" si="27"/>
        <v>0</v>
      </c>
      <c r="N105" s="66">
        <f t="shared" si="28"/>
        <v>0</v>
      </c>
      <c r="T105" s="2"/>
      <c r="AF105" s="2"/>
      <c r="AG105" s="2"/>
      <c r="AI105" s="56"/>
      <c r="AJ105" s="56"/>
    </row>
    <row r="106" spans="2:36" ht="30" customHeight="1">
      <c r="B106" s="30"/>
      <c r="C106" s="53">
        <v>34</v>
      </c>
      <c r="D106" s="73" t="s">
        <v>61</v>
      </c>
      <c r="E106" s="73"/>
      <c r="F106" s="73"/>
      <c r="G106" s="73"/>
      <c r="I106" s="31" t="s">
        <v>125</v>
      </c>
      <c r="J106" s="33"/>
      <c r="K106" s="71">
        <f t="shared" si="26"/>
        <v>0</v>
      </c>
      <c r="L106" s="65"/>
      <c r="M106" s="66">
        <f t="shared" si="27"/>
        <v>0</v>
      </c>
      <c r="N106" s="66">
        <f t="shared" si="28"/>
        <v>0</v>
      </c>
      <c r="T106" s="2"/>
      <c r="AF106" s="2"/>
      <c r="AG106" s="2"/>
      <c r="AI106" s="56"/>
      <c r="AJ106" s="56"/>
    </row>
    <row r="108" spans="2:36" s="27" customFormat="1" ht="37.5" customHeight="1">
      <c r="C108" s="34"/>
      <c r="D108" s="73"/>
      <c r="E108" s="73"/>
      <c r="F108" s="73"/>
      <c r="G108" s="73"/>
      <c r="H108" s="25"/>
      <c r="I108" s="26"/>
      <c r="J108" s="34"/>
      <c r="K108" s="24"/>
      <c r="L108" s="61"/>
      <c r="M108" s="49"/>
      <c r="N108" s="49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</row>
    <row r="109" spans="2:36">
      <c r="K109" s="27"/>
    </row>
    <row r="110" spans="2:36">
      <c r="K110" s="27"/>
    </row>
    <row r="111" spans="2:36">
      <c r="K111" s="27"/>
    </row>
    <row r="112" spans="2:36">
      <c r="K112" s="27"/>
    </row>
    <row r="113" spans="11:11">
      <c r="K113" s="27"/>
    </row>
  </sheetData>
  <mergeCells count="71">
    <mergeCell ref="D21:G21"/>
    <mergeCell ref="D92:G92"/>
    <mergeCell ref="D11:G11"/>
    <mergeCell ref="D23:G23"/>
    <mergeCell ref="D49:G49"/>
    <mergeCell ref="D51:G51"/>
    <mergeCell ref="D24:G24"/>
    <mergeCell ref="D50:G50"/>
    <mergeCell ref="D26:G26"/>
    <mergeCell ref="D14:G14"/>
    <mergeCell ref="D25:G25"/>
    <mergeCell ref="D30:G30"/>
    <mergeCell ref="D36:G36"/>
    <mergeCell ref="D90:G90"/>
    <mergeCell ref="D93:G93"/>
    <mergeCell ref="D28:G28"/>
    <mergeCell ref="D44:G44"/>
    <mergeCell ref="D72:G72"/>
    <mergeCell ref="D46:G46"/>
    <mergeCell ref="D47:G47"/>
    <mergeCell ref="D48:G48"/>
    <mergeCell ref="D33:G33"/>
    <mergeCell ref="D37:G37"/>
    <mergeCell ref="D58:G58"/>
    <mergeCell ref="D75:G75"/>
    <mergeCell ref="D35:G35"/>
    <mergeCell ref="D13:G13"/>
    <mergeCell ref="D19:G19"/>
    <mergeCell ref="D32:G32"/>
    <mergeCell ref="D15:G15"/>
    <mergeCell ref="D18:G18"/>
    <mergeCell ref="D22:G22"/>
    <mergeCell ref="D27:G27"/>
    <mergeCell ref="D12:G12"/>
    <mergeCell ref="D16:G16"/>
    <mergeCell ref="D20:G20"/>
    <mergeCell ref="D17:G17"/>
    <mergeCell ref="D106:G106"/>
    <mergeCell ref="D108:G108"/>
    <mergeCell ref="D95:G95"/>
    <mergeCell ref="D86:G86"/>
    <mergeCell ref="D97:G97"/>
    <mergeCell ref="D103:G103"/>
    <mergeCell ref="D104:G104"/>
    <mergeCell ref="D105:G105"/>
    <mergeCell ref="D96:G96"/>
    <mergeCell ref="D82:G82"/>
    <mergeCell ref="D102:G102"/>
    <mergeCell ref="D100:G100"/>
    <mergeCell ref="D34:G34"/>
    <mergeCell ref="D87:G87"/>
    <mergeCell ref="D77:G77"/>
    <mergeCell ref="D45:G45"/>
    <mergeCell ref="D78:G78"/>
    <mergeCell ref="D74:G74"/>
    <mergeCell ref="D73:G73"/>
    <mergeCell ref="D76:G76"/>
    <mergeCell ref="D98:G98"/>
    <mergeCell ref="D31:G31"/>
    <mergeCell ref="D29:G29"/>
    <mergeCell ref="D99:G99"/>
    <mergeCell ref="D81:G81"/>
    <mergeCell ref="D101:G101"/>
    <mergeCell ref="D94:G94"/>
    <mergeCell ref="D91:G91"/>
    <mergeCell ref="D88:G88"/>
    <mergeCell ref="D84:G84"/>
    <mergeCell ref="D83:G83"/>
    <mergeCell ref="D80:G80"/>
    <mergeCell ref="D89:G89"/>
    <mergeCell ref="D85:G85"/>
  </mergeCells>
  <printOptions horizontalCentered="1"/>
  <pageMargins left="0.25" right="0.25" top="0.5" bottom="0.5" header="0.3" footer="0.3"/>
  <pageSetup scale="63" fitToHeight="0" orientation="portrait" r:id="rId1"/>
  <headerFooter>
    <oddFooter>&amp;L&amp;"Century Gothic,Regular"&amp;12             DEVELOP | DESIGN | BUILD</oddFooter>
  </headerFooter>
  <rowBreaks count="3" manualBreakCount="3">
    <brk id="40" max="10" man="1"/>
    <brk id="86" max="10" man="1"/>
    <brk id="107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 Rasmussen</dc:creator>
  <cp:lastModifiedBy>Pat Kirby</cp:lastModifiedBy>
  <cp:lastPrinted>2026-08-20T15:41:33Z</cp:lastPrinted>
  <dcterms:created xsi:type="dcterms:W3CDTF">2020-07-17T18:19:08Z</dcterms:created>
  <dcterms:modified xsi:type="dcterms:W3CDTF">2026-08-20T19:59:30Z</dcterms:modified>
</cp:coreProperties>
</file>