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irby\McNeil Company Dropbox\Pat Kirby\McNeil - Estimating\25 Projects\1-2510 - Crockett Residence\02 Estimates\01 Estimates\"/>
    </mc:Choice>
  </mc:AlternateContent>
  <xr:revisionPtr revIDLastSave="0" documentId="13_ncr:1_{7A126703-26A5-4A0B-BE33-117B7E391A79}" xr6:coauthVersionLast="47" xr6:coauthVersionMax="47" xr10:uidLastSave="{00000000-0000-0000-0000-000000000000}"/>
  <bookViews>
    <workbookView xWindow="-120" yWindow="-120" windowWidth="29040" windowHeight="15720" tabRatio="959" activeTab="2" xr2:uid="{00000000-000D-0000-FFFF-FFFF00000000}"/>
  </bookViews>
  <sheets>
    <sheet name="PROJECT SUMMARY" sheetId="1" r:id="rId1"/>
    <sheet name="Cash Flow Version 2" sheetId="25" r:id="rId2"/>
    <sheet name="Cash Flow Version 2 Homeowner" sheetId="26" r:id="rId3"/>
    <sheet name="DIV 1 GC" sheetId="2" r:id="rId4"/>
    <sheet name="DIV 2 EXIST. COND." sheetId="3" r:id="rId5"/>
    <sheet name="DIV 3 CONCRETE" sheetId="4" r:id="rId6"/>
    <sheet name="DIV 4 MASONRY" sheetId="5" r:id="rId7"/>
    <sheet name="DIV 5 METAL" sheetId="6" r:id="rId8"/>
    <sheet name="DIV 6 CARPENTRY" sheetId="7" r:id="rId9"/>
    <sheet name="DIV 7 MOISTURE PROTECTION" sheetId="8" r:id="rId10"/>
    <sheet name="DIV 8 OPENINGS" sheetId="9" r:id="rId11"/>
    <sheet name="DIV 9 FINISHES" sheetId="24" r:id="rId12"/>
    <sheet name="DIV 10 SPECIALTIES" sheetId="11" r:id="rId13"/>
    <sheet name="DIV 11 EQUIPMENT" sheetId="10" r:id="rId14"/>
    <sheet name="DIV 12 FURNISHINGS" sheetId="12" r:id="rId15"/>
    <sheet name="DIV 13 SPECIAL CONST." sheetId="14" r:id="rId16"/>
    <sheet name="DIV 14 CONVEYING SYSTEMS" sheetId="13" r:id="rId17"/>
    <sheet name="DIV 21 FIRE SUPRESSION" sheetId="15" r:id="rId18"/>
    <sheet name="DIV 22-23 PLUM-HVAC" sheetId="16" r:id="rId19"/>
    <sheet name="DIV 26-28 ELEC. - LV" sheetId="18" r:id="rId20"/>
    <sheet name="DIV 31-32 EARTH-SITE" sheetId="21" r:id="rId21"/>
    <sheet name="DIV 33 UTILITES" sheetId="23" r:id="rId22"/>
  </sheets>
  <definedNames>
    <definedName name="_xlnm.Print_Area" localSheetId="0">'PROJECT SUMMARY'!$A$1:$M$133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6" i="25" l="1"/>
  <c r="F27" i="26" s="1"/>
  <c r="F28" i="26" l="1"/>
  <c r="F8" i="26"/>
  <c r="J25" i="25"/>
  <c r="F26" i="26" s="1"/>
  <c r="J24" i="25"/>
  <c r="F25" i="26" s="1"/>
  <c r="J23" i="25"/>
  <c r="F24" i="26" s="1"/>
  <c r="J22" i="25"/>
  <c r="F23" i="26" s="1"/>
  <c r="J21" i="25"/>
  <c r="F22" i="26" s="1"/>
  <c r="J20" i="25"/>
  <c r="F21" i="26" s="1"/>
  <c r="J19" i="25"/>
  <c r="F20" i="26" s="1"/>
  <c r="J18" i="25"/>
  <c r="F19" i="26" s="1"/>
  <c r="J17" i="25"/>
  <c r="F18" i="26" s="1"/>
  <c r="J16" i="25"/>
  <c r="F17" i="26" s="1"/>
  <c r="J15" i="25"/>
  <c r="F16" i="26" s="1"/>
  <c r="J14" i="25"/>
  <c r="F15" i="26" s="1"/>
  <c r="J13" i="25"/>
  <c r="F14" i="26" s="1"/>
  <c r="J12" i="25"/>
  <c r="F13" i="26" s="1"/>
  <c r="J11" i="25"/>
  <c r="F12" i="26" s="1"/>
  <c r="J10" i="25"/>
  <c r="F11" i="26" s="1"/>
  <c r="J9" i="25"/>
  <c r="F10" i="26" s="1"/>
  <c r="C29" i="26"/>
  <c r="G28" i="25"/>
  <c r="C28" i="25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5" i="1"/>
  <c r="Q133" i="1"/>
  <c r="Q134" i="1" s="1"/>
  <c r="R133" i="1"/>
  <c r="R134" i="1" s="1"/>
  <c r="R135" i="1" s="1"/>
  <c r="S133" i="1"/>
  <c r="S134" i="1" s="1"/>
  <c r="S135" i="1" s="1"/>
  <c r="T133" i="1"/>
  <c r="T134" i="1" s="1"/>
  <c r="T135" i="1" s="1"/>
  <c r="U133" i="1"/>
  <c r="U134" i="1" s="1"/>
  <c r="U135" i="1" s="1"/>
  <c r="V133" i="1"/>
  <c r="V134" i="1" s="1"/>
  <c r="V135" i="1" s="1"/>
  <c r="W133" i="1"/>
  <c r="W134" i="1" s="1"/>
  <c r="W135" i="1" s="1"/>
  <c r="X133" i="1"/>
  <c r="X134" i="1" s="1"/>
  <c r="X135" i="1" s="1"/>
  <c r="Y133" i="1"/>
  <c r="Y134" i="1" s="1"/>
  <c r="Y135" i="1" s="1"/>
  <c r="Z133" i="1"/>
  <c r="Z134" i="1" s="1"/>
  <c r="Z135" i="1" s="1"/>
  <c r="AA133" i="1"/>
  <c r="AA134" i="1" s="1"/>
  <c r="AA135" i="1" s="1"/>
  <c r="AB133" i="1"/>
  <c r="AB134" i="1" s="1"/>
  <c r="AB135" i="1" s="1"/>
  <c r="AC133" i="1"/>
  <c r="AC134" i="1" s="1"/>
  <c r="AC135" i="1" s="1"/>
  <c r="AD133" i="1"/>
  <c r="AD134" i="1" s="1"/>
  <c r="AD135" i="1" s="1"/>
  <c r="AE133" i="1"/>
  <c r="AE134" i="1" s="1"/>
  <c r="AE135" i="1" s="1"/>
  <c r="AF133" i="1"/>
  <c r="AF134" i="1" s="1"/>
  <c r="AF135" i="1" s="1"/>
  <c r="P133" i="1"/>
  <c r="P134" i="1" s="1"/>
  <c r="P135" i="1" s="1"/>
  <c r="F22" i="5"/>
  <c r="G131" i="7"/>
  <c r="E115" i="7"/>
  <c r="G118" i="7"/>
  <c r="G110" i="7"/>
  <c r="G125" i="7"/>
  <c r="E122" i="7"/>
  <c r="E123" i="7"/>
  <c r="E121" i="7"/>
  <c r="G158" i="7"/>
  <c r="H167" i="11"/>
  <c r="H158" i="11"/>
  <c r="H147" i="11"/>
  <c r="H153" i="11"/>
  <c r="H154" i="11"/>
  <c r="H163" i="11"/>
  <c r="H150" i="11"/>
  <c r="H149" i="11"/>
  <c r="O125" i="5"/>
  <c r="O124" i="5"/>
  <c r="O123" i="5"/>
  <c r="O122" i="5"/>
  <c r="O121" i="5"/>
  <c r="O120" i="5"/>
  <c r="O119" i="5"/>
  <c r="O118" i="5"/>
  <c r="O117" i="5"/>
  <c r="O116" i="5"/>
  <c r="O115" i="5"/>
  <c r="O114" i="5"/>
  <c r="O113" i="5"/>
  <c r="O112" i="5"/>
  <c r="O111" i="5"/>
  <c r="O110" i="5"/>
  <c r="O126" i="5" s="1"/>
  <c r="O109" i="5"/>
  <c r="O108" i="5"/>
  <c r="O107" i="5"/>
  <c r="O106" i="5"/>
  <c r="O105" i="5"/>
  <c r="O104" i="5"/>
  <c r="N91" i="5"/>
  <c r="N92" i="5" s="1"/>
  <c r="N95" i="5" s="1"/>
  <c r="N88" i="5"/>
  <c r="N87" i="5"/>
  <c r="N89" i="5" s="1"/>
  <c r="G161" i="7"/>
  <c r="E148" i="7"/>
  <c r="G154" i="7"/>
  <c r="G117" i="7"/>
  <c r="G115" i="7"/>
  <c r="E150" i="7"/>
  <c r="G150" i="7" s="1"/>
  <c r="E149" i="7"/>
  <c r="E128" i="7"/>
  <c r="G128" i="7" s="1"/>
  <c r="E145" i="7"/>
  <c r="G145" i="7" s="1"/>
  <c r="E144" i="7"/>
  <c r="G144" i="7" s="1"/>
  <c r="G141" i="7"/>
  <c r="G140" i="7"/>
  <c r="G139" i="7"/>
  <c r="G136" i="7"/>
  <c r="G135" i="7"/>
  <c r="G134" i="7"/>
  <c r="G124" i="7"/>
  <c r="E111" i="7"/>
  <c r="E105" i="7"/>
  <c r="G105" i="7" s="1"/>
  <c r="K22" i="5"/>
  <c r="N22" i="5" s="1"/>
  <c r="N21" i="5"/>
  <c r="N23" i="5" s="1"/>
  <c r="G108" i="5"/>
  <c r="O38" i="5"/>
  <c r="O37" i="5"/>
  <c r="O49" i="5"/>
  <c r="O48" i="5"/>
  <c r="O47" i="5"/>
  <c r="O46" i="5"/>
  <c r="O45" i="5"/>
  <c r="O44" i="5"/>
  <c r="O43" i="5"/>
  <c r="O42" i="5"/>
  <c r="O41" i="5"/>
  <c r="O40" i="5"/>
  <c r="O39" i="5"/>
  <c r="O36" i="5"/>
  <c r="O35" i="5"/>
  <c r="C22" i="5"/>
  <c r="J102" i="24"/>
  <c r="G131" i="24"/>
  <c r="G118" i="24"/>
  <c r="J118" i="24" s="1"/>
  <c r="J117" i="24"/>
  <c r="J115" i="24"/>
  <c r="J114" i="24"/>
  <c r="J113" i="24"/>
  <c r="G104" i="24"/>
  <c r="J69" i="24"/>
  <c r="J68" i="24"/>
  <c r="J66" i="24"/>
  <c r="C195" i="24"/>
  <c r="C196" i="24" s="1"/>
  <c r="D180" i="24"/>
  <c r="D181" i="24" s="1"/>
  <c r="D182" i="24" s="1"/>
  <c r="F185" i="24" s="1"/>
  <c r="I185" i="24" s="1"/>
  <c r="J28" i="25" l="1"/>
  <c r="F29" i="26"/>
  <c r="AG134" i="1"/>
  <c r="Q135" i="1"/>
  <c r="AG135" i="1" s="1"/>
  <c r="AG133" i="1"/>
  <c r="O127" i="5"/>
  <c r="O128" i="5" s="1"/>
  <c r="N24" i="5"/>
  <c r="N25" i="5" s="1"/>
  <c r="N28" i="5" s="1"/>
  <c r="O50" i="5"/>
  <c r="O51" i="5" s="1"/>
  <c r="O52" i="5" s="1"/>
  <c r="E110" i="1"/>
  <c r="M10" i="1"/>
  <c r="H54" i="18" l="1"/>
  <c r="H48" i="18"/>
  <c r="H46" i="18"/>
  <c r="H44" i="18"/>
  <c r="H42" i="18"/>
  <c r="H41" i="18"/>
  <c r="H67" i="18"/>
  <c r="H66" i="18"/>
  <c r="H64" i="18"/>
  <c r="H60" i="18"/>
  <c r="H66" i="11"/>
  <c r="H38" i="11"/>
  <c r="H36" i="11"/>
  <c r="H18" i="11"/>
  <c r="H26" i="11"/>
  <c r="K58" i="1" l="1"/>
  <c r="K120" i="1"/>
  <c r="K126" i="1"/>
  <c r="J12" i="2"/>
  <c r="J10" i="2" s="1"/>
  <c r="J104" i="2"/>
  <c r="J102" i="2" s="1"/>
  <c r="J110" i="2"/>
  <c r="J108" i="2" s="1"/>
  <c r="J125" i="2"/>
  <c r="J124" i="2"/>
  <c r="J157" i="2"/>
  <c r="J155" i="2" s="1"/>
  <c r="J84" i="2"/>
  <c r="J150" i="2"/>
  <c r="J151" i="2"/>
  <c r="J136" i="2"/>
  <c r="J135" i="2"/>
  <c r="J132" i="2"/>
  <c r="H98" i="2"/>
  <c r="H97" i="2"/>
  <c r="H51" i="2"/>
  <c r="H52" i="2"/>
  <c r="H53" i="2"/>
  <c r="H50" i="2"/>
  <c r="J28" i="2"/>
  <c r="J31" i="2"/>
  <c r="J30" i="2"/>
  <c r="J34" i="2"/>
  <c r="J33" i="2"/>
  <c r="J37" i="2"/>
  <c r="J36" i="2"/>
  <c r="J40" i="2"/>
  <c r="J39" i="2"/>
  <c r="J43" i="2"/>
  <c r="J42" i="2"/>
  <c r="J46" i="2"/>
  <c r="J45" i="2"/>
  <c r="G19" i="2"/>
  <c r="G20" i="2"/>
  <c r="G18" i="2"/>
  <c r="H6" i="2"/>
  <c r="J6" i="2" s="1"/>
  <c r="H33" i="23"/>
  <c r="G33" i="23"/>
  <c r="F33" i="23"/>
  <c r="E33" i="23"/>
  <c r="H17" i="23"/>
  <c r="G17" i="23"/>
  <c r="F17" i="23"/>
  <c r="E17" i="23"/>
  <c r="H296" i="21"/>
  <c r="G296" i="21"/>
  <c r="F296" i="21"/>
  <c r="E296" i="21"/>
  <c r="H274" i="21"/>
  <c r="G274" i="21"/>
  <c r="F274" i="21"/>
  <c r="E274" i="21"/>
  <c r="H258" i="21"/>
  <c r="G258" i="21"/>
  <c r="F258" i="21"/>
  <c r="E258" i="21"/>
  <c r="H242" i="21"/>
  <c r="G242" i="21"/>
  <c r="F242" i="21"/>
  <c r="E242" i="21"/>
  <c r="H226" i="21"/>
  <c r="G226" i="21"/>
  <c r="F226" i="21"/>
  <c r="E226" i="21"/>
  <c r="H210" i="21"/>
  <c r="G210" i="21"/>
  <c r="F210" i="21"/>
  <c r="E210" i="21"/>
  <c r="H194" i="21"/>
  <c r="G194" i="21"/>
  <c r="F194" i="21"/>
  <c r="E194" i="21"/>
  <c r="H178" i="21"/>
  <c r="G178" i="21"/>
  <c r="F178" i="21"/>
  <c r="E178" i="21"/>
  <c r="H162" i="21"/>
  <c r="G162" i="21"/>
  <c r="F162" i="21"/>
  <c r="E162" i="21"/>
  <c r="H119" i="21"/>
  <c r="G119" i="21"/>
  <c r="F119" i="21"/>
  <c r="E119" i="21"/>
  <c r="H67" i="21"/>
  <c r="G67" i="21"/>
  <c r="F67" i="21"/>
  <c r="E67" i="21"/>
  <c r="H49" i="21"/>
  <c r="G49" i="21"/>
  <c r="F49" i="21"/>
  <c r="E49" i="21"/>
  <c r="H33" i="21"/>
  <c r="G33" i="21"/>
  <c r="F33" i="21"/>
  <c r="E33" i="21"/>
  <c r="H17" i="21"/>
  <c r="G17" i="21"/>
  <c r="F17" i="21"/>
  <c r="E17" i="21"/>
  <c r="H131" i="18"/>
  <c r="G131" i="18"/>
  <c r="F131" i="18"/>
  <c r="E131" i="18"/>
  <c r="H113" i="18"/>
  <c r="G113" i="18"/>
  <c r="F113" i="18"/>
  <c r="E113" i="18"/>
  <c r="H95" i="18"/>
  <c r="G95" i="18"/>
  <c r="F95" i="18"/>
  <c r="E95" i="18"/>
  <c r="H33" i="18"/>
  <c r="G33" i="18"/>
  <c r="F33" i="18"/>
  <c r="E33" i="18"/>
  <c r="H17" i="18"/>
  <c r="G17" i="18"/>
  <c r="F17" i="18"/>
  <c r="E17" i="18"/>
  <c r="H129" i="16"/>
  <c r="G129" i="16"/>
  <c r="F129" i="16"/>
  <c r="E129" i="16"/>
  <c r="H113" i="16"/>
  <c r="G113" i="16"/>
  <c r="F113" i="16"/>
  <c r="E113" i="16"/>
  <c r="H33" i="16"/>
  <c r="G33" i="16"/>
  <c r="F33" i="16"/>
  <c r="E33" i="16"/>
  <c r="H17" i="16"/>
  <c r="G17" i="16"/>
  <c r="F17" i="16"/>
  <c r="E17" i="16"/>
  <c r="H17" i="15"/>
  <c r="G17" i="15"/>
  <c r="F17" i="15"/>
  <c r="E17" i="15"/>
  <c r="H17" i="13"/>
  <c r="G17" i="13"/>
  <c r="F17" i="13"/>
  <c r="E17" i="13"/>
  <c r="H65" i="14"/>
  <c r="G65" i="14"/>
  <c r="F65" i="14"/>
  <c r="E65" i="14"/>
  <c r="H49" i="14"/>
  <c r="G49" i="14"/>
  <c r="F49" i="14"/>
  <c r="E49" i="14"/>
  <c r="H33" i="14"/>
  <c r="G33" i="14"/>
  <c r="F33" i="14"/>
  <c r="E33" i="14"/>
  <c r="H17" i="14"/>
  <c r="G17" i="14"/>
  <c r="F17" i="14"/>
  <c r="E17" i="14"/>
  <c r="H49" i="12"/>
  <c r="G49" i="12"/>
  <c r="F49" i="12"/>
  <c r="E49" i="12"/>
  <c r="H33" i="12"/>
  <c r="G33" i="12"/>
  <c r="F33" i="12"/>
  <c r="E33" i="12"/>
  <c r="H17" i="12"/>
  <c r="G17" i="12"/>
  <c r="F17" i="12"/>
  <c r="E17" i="12"/>
  <c r="H65" i="10"/>
  <c r="G65" i="10"/>
  <c r="F65" i="10"/>
  <c r="E65" i="10"/>
  <c r="H49" i="10"/>
  <c r="G49" i="10"/>
  <c r="F49" i="10"/>
  <c r="E49" i="10"/>
  <c r="H33" i="10"/>
  <c r="G33" i="10"/>
  <c r="F33" i="10"/>
  <c r="E33" i="10"/>
  <c r="H17" i="10"/>
  <c r="G17" i="10"/>
  <c r="F17" i="10"/>
  <c r="E17" i="10"/>
  <c r="H257" i="11"/>
  <c r="G257" i="11"/>
  <c r="F257" i="11"/>
  <c r="E257" i="11"/>
  <c r="H206" i="11"/>
  <c r="G206" i="11"/>
  <c r="F206" i="11"/>
  <c r="E206" i="11"/>
  <c r="H190" i="11"/>
  <c r="G190" i="11"/>
  <c r="F190" i="11"/>
  <c r="E190" i="11"/>
  <c r="H141" i="11"/>
  <c r="G141" i="11"/>
  <c r="F141" i="11"/>
  <c r="E141" i="11"/>
  <c r="H125" i="11"/>
  <c r="G125" i="11"/>
  <c r="F125" i="11"/>
  <c r="E125" i="11"/>
  <c r="H97" i="9"/>
  <c r="G97" i="9"/>
  <c r="F97" i="9"/>
  <c r="E97" i="9"/>
  <c r="H81" i="9"/>
  <c r="G81" i="9"/>
  <c r="F81" i="9"/>
  <c r="E81" i="9"/>
  <c r="H65" i="9"/>
  <c r="G65" i="9"/>
  <c r="F65" i="9"/>
  <c r="E65" i="9"/>
  <c r="H49" i="9"/>
  <c r="G49" i="9"/>
  <c r="F49" i="9"/>
  <c r="E49" i="9"/>
  <c r="H33" i="9"/>
  <c r="G33" i="9"/>
  <c r="F33" i="9"/>
  <c r="E33" i="9"/>
  <c r="H17" i="9"/>
  <c r="G17" i="9"/>
  <c r="F17" i="9"/>
  <c r="E17" i="9"/>
  <c r="H145" i="8"/>
  <c r="G145" i="8"/>
  <c r="F145" i="8"/>
  <c r="E145" i="8"/>
  <c r="H129" i="8"/>
  <c r="G129" i="8"/>
  <c r="F129" i="8"/>
  <c r="E129" i="8"/>
  <c r="H113" i="8"/>
  <c r="G113" i="8"/>
  <c r="F113" i="8"/>
  <c r="E113" i="8"/>
  <c r="H97" i="8"/>
  <c r="G97" i="8"/>
  <c r="F97" i="8"/>
  <c r="E97" i="8"/>
  <c r="H81" i="8"/>
  <c r="G81" i="8"/>
  <c r="F81" i="8"/>
  <c r="E81" i="8"/>
  <c r="H65" i="8"/>
  <c r="G65" i="8"/>
  <c r="F65" i="8"/>
  <c r="E65" i="8"/>
  <c r="H49" i="8"/>
  <c r="G49" i="8"/>
  <c r="F49" i="8"/>
  <c r="E49" i="8"/>
  <c r="H33" i="8"/>
  <c r="G33" i="8"/>
  <c r="F33" i="8"/>
  <c r="E33" i="8"/>
  <c r="H17" i="8"/>
  <c r="G17" i="8"/>
  <c r="F17" i="8"/>
  <c r="E17" i="8"/>
  <c r="H100" i="7"/>
  <c r="G100" i="7"/>
  <c r="F100" i="7"/>
  <c r="E100" i="7"/>
  <c r="H84" i="7"/>
  <c r="G84" i="7"/>
  <c r="F84" i="7"/>
  <c r="E84" i="7"/>
  <c r="H33" i="7"/>
  <c r="G33" i="7"/>
  <c r="F33" i="7"/>
  <c r="E33" i="7"/>
  <c r="H17" i="7"/>
  <c r="G17" i="7"/>
  <c r="F17" i="7"/>
  <c r="E17" i="7"/>
  <c r="H65" i="6"/>
  <c r="G65" i="6"/>
  <c r="F65" i="6"/>
  <c r="E65" i="6"/>
  <c r="H49" i="6"/>
  <c r="G49" i="6"/>
  <c r="F49" i="6"/>
  <c r="E49" i="6"/>
  <c r="H33" i="6"/>
  <c r="G33" i="6"/>
  <c r="F33" i="6"/>
  <c r="E33" i="6"/>
  <c r="H17" i="6"/>
  <c r="G17" i="6"/>
  <c r="F17" i="6"/>
  <c r="E17" i="6"/>
  <c r="H84" i="5"/>
  <c r="G84" i="5"/>
  <c r="F84" i="5"/>
  <c r="H68" i="5"/>
  <c r="G68" i="5"/>
  <c r="F68" i="5"/>
  <c r="E68" i="5"/>
  <c r="H17" i="5"/>
  <c r="G17" i="5"/>
  <c r="F17" i="5"/>
  <c r="E17" i="5"/>
  <c r="H33" i="4"/>
  <c r="G33" i="4"/>
  <c r="F33" i="4"/>
  <c r="E33" i="4"/>
  <c r="H17" i="4"/>
  <c r="G17" i="4"/>
  <c r="F17" i="4"/>
  <c r="E17" i="4"/>
  <c r="H17" i="3"/>
  <c r="G17" i="3"/>
  <c r="F17" i="3"/>
  <c r="E17" i="3"/>
  <c r="H17" i="24"/>
  <c r="G17" i="24"/>
  <c r="F17" i="24"/>
  <c r="E17" i="24"/>
  <c r="H224" i="24"/>
  <c r="G224" i="24"/>
  <c r="F224" i="24"/>
  <c r="E224" i="24"/>
  <c r="C180" i="24"/>
  <c r="C181" i="24" s="1"/>
  <c r="C182" i="24" s="1"/>
  <c r="F184" i="24" s="1"/>
  <c r="I184" i="24" s="1"/>
  <c r="I176" i="24" s="1"/>
  <c r="E78" i="1" s="1"/>
  <c r="C167" i="24"/>
  <c r="I156" i="24"/>
  <c r="I157" i="24"/>
  <c r="I158" i="24"/>
  <c r="J105" i="24"/>
  <c r="J136" i="24"/>
  <c r="J135" i="24"/>
  <c r="J134" i="24"/>
  <c r="J132" i="24"/>
  <c r="J131" i="24"/>
  <c r="J130" i="24"/>
  <c r="J128" i="24"/>
  <c r="J127" i="24"/>
  <c r="J126" i="24"/>
  <c r="J123" i="24"/>
  <c r="J122" i="24"/>
  <c r="J121" i="24"/>
  <c r="J119" i="24"/>
  <c r="J108" i="24"/>
  <c r="J110" i="24"/>
  <c r="J107" i="24"/>
  <c r="J91" i="24"/>
  <c r="J90" i="24"/>
  <c r="J89" i="24"/>
  <c r="J88" i="24"/>
  <c r="J87" i="24"/>
  <c r="J84" i="24"/>
  <c r="J83" i="24"/>
  <c r="J82" i="24"/>
  <c r="J81" i="24"/>
  <c r="J80" i="24"/>
  <c r="J77" i="24"/>
  <c r="J76" i="24"/>
  <c r="J75" i="24"/>
  <c r="J74" i="24"/>
  <c r="J73" i="24"/>
  <c r="J59" i="24"/>
  <c r="J45" i="24"/>
  <c r="J52" i="24"/>
  <c r="J51" i="24"/>
  <c r="J50" i="24"/>
  <c r="J49" i="24"/>
  <c r="J48" i="24"/>
  <c r="J44" i="24"/>
  <c r="J43" i="24"/>
  <c r="J42" i="24"/>
  <c r="J41" i="24"/>
  <c r="J40" i="24"/>
  <c r="J39" i="24" s="1"/>
  <c r="J37" i="24"/>
  <c r="J36" i="24"/>
  <c r="J35" i="24"/>
  <c r="J34" i="24"/>
  <c r="J33" i="24"/>
  <c r="J30" i="24"/>
  <c r="J82" i="2" l="1"/>
  <c r="J122" i="2"/>
  <c r="H54" i="2"/>
  <c r="H56" i="2" s="1"/>
  <c r="G16" i="2"/>
  <c r="J125" i="24"/>
  <c r="J112" i="24"/>
  <c r="J86" i="24"/>
  <c r="J72" i="24"/>
  <c r="J79" i="24"/>
  <c r="J47" i="24"/>
  <c r="J32" i="24"/>
  <c r="K23" i="1" l="1"/>
  <c r="K28" i="1"/>
  <c r="H240" i="24"/>
  <c r="G240" i="24"/>
  <c r="F240" i="24"/>
  <c r="E240" i="24"/>
  <c r="H174" i="11"/>
  <c r="H173" i="11"/>
  <c r="H172" i="11"/>
  <c r="H171" i="11"/>
  <c r="H170" i="11"/>
  <c r="H169" i="11"/>
  <c r="H168" i="11"/>
  <c r="H165" i="11"/>
  <c r="H161" i="11"/>
  <c r="H160" i="11"/>
  <c r="H159" i="11"/>
  <c r="H156" i="11"/>
  <c r="H152" i="11"/>
  <c r="H151" i="11"/>
  <c r="H148" i="11"/>
  <c r="H102" i="11"/>
  <c r="H97" i="11"/>
  <c r="H92" i="11"/>
  <c r="H70" i="11"/>
  <c r="H73" i="11"/>
  <c r="H61" i="11"/>
  <c r="H65" i="11"/>
  <c r="H67" i="11"/>
  <c r="H68" i="11"/>
  <c r="H69" i="11"/>
  <c r="H71" i="11"/>
  <c r="H72" i="11"/>
  <c r="H53" i="11"/>
  <c r="H54" i="11"/>
  <c r="H55" i="11"/>
  <c r="H56" i="11"/>
  <c r="H57" i="11"/>
  <c r="H21" i="11"/>
  <c r="H9" i="11"/>
  <c r="H42" i="11"/>
  <c r="H40" i="11"/>
  <c r="H13" i="11"/>
  <c r="F49" i="16"/>
  <c r="F73" i="16"/>
  <c r="F72" i="16"/>
  <c r="F71" i="16"/>
  <c r="F57" i="16"/>
  <c r="F62" i="16"/>
  <c r="F80" i="16"/>
  <c r="H68" i="18"/>
  <c r="H74" i="18"/>
  <c r="H62" i="18"/>
  <c r="H68" i="7"/>
  <c r="G68" i="7"/>
  <c r="F68" i="7"/>
  <c r="E68" i="7"/>
  <c r="H201" i="7"/>
  <c r="G201" i="7"/>
  <c r="F201" i="7"/>
  <c r="E201" i="7"/>
  <c r="G149" i="7"/>
  <c r="G151" i="7"/>
  <c r="G152" i="7"/>
  <c r="G153" i="7"/>
  <c r="G155" i="7"/>
  <c r="G148" i="7"/>
  <c r="G163" i="7"/>
  <c r="G114" i="7"/>
  <c r="G123" i="7"/>
  <c r="G130" i="7"/>
  <c r="G129" i="7"/>
  <c r="G122" i="7"/>
  <c r="G121" i="7"/>
  <c r="G111" i="7"/>
  <c r="G106" i="7"/>
  <c r="G114" i="5"/>
  <c r="G113" i="5"/>
  <c r="G112" i="5"/>
  <c r="G115" i="5"/>
  <c r="G111" i="5"/>
  <c r="G109" i="5"/>
  <c r="G110" i="5"/>
  <c r="G106" i="5"/>
  <c r="F91" i="5"/>
  <c r="F92" i="5" s="1"/>
  <c r="F88" i="5"/>
  <c r="F87" i="5"/>
  <c r="G38" i="5"/>
  <c r="L149" i="1"/>
  <c r="C140" i="1"/>
  <c r="B127" i="21"/>
  <c r="B128" i="21" s="1"/>
  <c r="G93" i="21"/>
  <c r="H241" i="11"/>
  <c r="G241" i="11"/>
  <c r="F241" i="11"/>
  <c r="E241" i="11"/>
  <c r="H132" i="9"/>
  <c r="G132" i="9"/>
  <c r="F132" i="9"/>
  <c r="E132" i="9"/>
  <c r="C141" i="1"/>
  <c r="C139" i="1"/>
  <c r="C138" i="1"/>
  <c r="K64" i="1"/>
  <c r="K17" i="1"/>
  <c r="K18" i="1"/>
  <c r="K19" i="1"/>
  <c r="K20" i="1"/>
  <c r="K21" i="1"/>
  <c r="K22" i="1"/>
  <c r="K24" i="1"/>
  <c r="K25" i="1"/>
  <c r="K26" i="1"/>
  <c r="K27" i="1"/>
  <c r="K29" i="1"/>
  <c r="K30" i="1"/>
  <c r="K31" i="1"/>
  <c r="K32" i="1"/>
  <c r="K16" i="1"/>
  <c r="F89" i="5" l="1"/>
  <c r="B129" i="21"/>
  <c r="F95" i="5"/>
  <c r="K52" i="1"/>
  <c r="H145" i="11" l="1"/>
  <c r="C77" i="21"/>
  <c r="M8" i="1" l="1"/>
  <c r="M12" i="1" s="1"/>
  <c r="L140" i="1"/>
  <c r="L142" i="1"/>
  <c r="L143" i="1"/>
  <c r="L144" i="1"/>
  <c r="L139" i="1"/>
  <c r="K140" i="1"/>
  <c r="K141" i="1"/>
  <c r="K142" i="1"/>
  <c r="K143" i="1"/>
  <c r="K144" i="1"/>
  <c r="K145" i="1"/>
  <c r="K139" i="1"/>
  <c r="I133" i="1"/>
  <c r="K132" i="1"/>
  <c r="K131" i="1"/>
  <c r="L120" i="1" l="1"/>
  <c r="L58" i="1"/>
  <c r="L126" i="1"/>
  <c r="L28" i="1"/>
  <c r="L23" i="1"/>
  <c r="L131" i="1"/>
  <c r="L132" i="1"/>
  <c r="L21" i="1"/>
  <c r="L26" i="1"/>
  <c r="L19" i="1"/>
  <c r="L64" i="1"/>
  <c r="L18" i="1"/>
  <c r="L16" i="1"/>
  <c r="L27" i="1"/>
  <c r="L31" i="1"/>
  <c r="L30" i="1"/>
  <c r="L17" i="1"/>
  <c r="L22" i="1"/>
  <c r="L32" i="1"/>
  <c r="L25" i="1"/>
  <c r="L20" i="1"/>
  <c r="L29" i="1"/>
  <c r="L24" i="1"/>
  <c r="L52" i="1"/>
  <c r="L151" i="1"/>
  <c r="H133" i="1"/>
  <c r="F133" i="1"/>
  <c r="L150" i="1"/>
  <c r="G133" i="1"/>
  <c r="L152" i="1"/>
  <c r="K122" i="1"/>
  <c r="K125" i="1"/>
  <c r="K117" i="1"/>
  <c r="K127" i="1"/>
  <c r="K121" i="1"/>
  <c r="K124" i="1"/>
  <c r="K123" i="1"/>
  <c r="K116" i="1"/>
  <c r="K118" i="1"/>
  <c r="K92" i="1"/>
  <c r="K109" i="1"/>
  <c r="K100" i="1"/>
  <c r="K98" i="1"/>
  <c r="L141" i="1"/>
  <c r="K34" i="1"/>
  <c r="K87" i="1"/>
  <c r="K85" i="1"/>
  <c r="K84" i="1"/>
  <c r="K88" i="1"/>
  <c r="K86" i="1"/>
  <c r="K89" i="1"/>
  <c r="K65" i="1"/>
  <c r="K81" i="1"/>
  <c r="K68" i="1"/>
  <c r="K76" i="1"/>
  <c r="K80" i="1"/>
  <c r="K49" i="1"/>
  <c r="K77" i="1"/>
  <c r="K75" i="1"/>
  <c r="K78" i="1"/>
  <c r="K50" i="1"/>
  <c r="K74" i="1"/>
  <c r="K67" i="1"/>
  <c r="K66" i="1"/>
  <c r="K103" i="1"/>
  <c r="K69" i="1"/>
  <c r="K83" i="1"/>
  <c r="K112" i="1"/>
  <c r="K57" i="1"/>
  <c r="K113" i="1"/>
  <c r="K102" i="1"/>
  <c r="K108" i="1"/>
  <c r="K111" i="1"/>
  <c r="K115" i="1"/>
  <c r="K91" i="1"/>
  <c r="K95" i="1"/>
  <c r="K44" i="1"/>
  <c r="K54" i="1"/>
  <c r="K36" i="1"/>
  <c r="K55" i="1"/>
  <c r="K39" i="1"/>
  <c r="K48" i="1"/>
  <c r="K56" i="1"/>
  <c r="K41" i="1"/>
  <c r="K40" i="1"/>
  <c r="K37" i="1"/>
  <c r="K43" i="1"/>
  <c r="K46" i="1"/>
  <c r="K71" i="1"/>
  <c r="K45" i="1"/>
  <c r="K106" i="1"/>
  <c r="K105" i="1"/>
  <c r="K62" i="1"/>
  <c r="K60" i="1"/>
  <c r="K94" i="1"/>
  <c r="K104" i="1"/>
  <c r="K110" i="1"/>
  <c r="K59" i="1"/>
  <c r="K129" i="1"/>
  <c r="K61" i="1"/>
  <c r="K96" i="1"/>
  <c r="K51" i="1"/>
  <c r="M120" i="1" l="1"/>
  <c r="M58" i="1"/>
  <c r="M126" i="1"/>
  <c r="M28" i="1"/>
  <c r="M23" i="1"/>
  <c r="M81" i="1"/>
  <c r="L81" i="1"/>
  <c r="L77" i="1"/>
  <c r="M77" i="1"/>
  <c r="M61" i="1"/>
  <c r="L61" i="1"/>
  <c r="M71" i="1"/>
  <c r="L71" i="1"/>
  <c r="L54" i="1"/>
  <c r="M54" i="1"/>
  <c r="M69" i="1"/>
  <c r="L69" i="1"/>
  <c r="L49" i="1"/>
  <c r="M49" i="1"/>
  <c r="L85" i="1"/>
  <c r="M85" i="1"/>
  <c r="L109" i="1"/>
  <c r="M109" i="1"/>
  <c r="L40" i="1"/>
  <c r="M40" i="1"/>
  <c r="L96" i="1"/>
  <c r="M96" i="1"/>
  <c r="M36" i="1"/>
  <c r="L36" i="1"/>
  <c r="L84" i="1"/>
  <c r="M84" i="1"/>
  <c r="L129" i="1"/>
  <c r="M129" i="1"/>
  <c r="L46" i="1"/>
  <c r="M46" i="1"/>
  <c r="L44" i="1"/>
  <c r="M44" i="1"/>
  <c r="L103" i="1"/>
  <c r="M103" i="1"/>
  <c r="L80" i="1"/>
  <c r="M80" i="1"/>
  <c r="L87" i="1"/>
  <c r="M87" i="1"/>
  <c r="M92" i="1"/>
  <c r="L92" i="1"/>
  <c r="L74" i="1"/>
  <c r="M74" i="1"/>
  <c r="L45" i="1"/>
  <c r="M45" i="1"/>
  <c r="M59" i="1"/>
  <c r="L59" i="1"/>
  <c r="L43" i="1"/>
  <c r="M43" i="1"/>
  <c r="L95" i="1"/>
  <c r="M95" i="1"/>
  <c r="L66" i="1"/>
  <c r="M66" i="1"/>
  <c r="L76" i="1"/>
  <c r="M76" i="1"/>
  <c r="K33" i="1"/>
  <c r="L34" i="1"/>
  <c r="M34" i="1"/>
  <c r="L118" i="1"/>
  <c r="M118" i="1"/>
  <c r="M122" i="1"/>
  <c r="L122" i="1"/>
  <c r="M83" i="1"/>
  <c r="L83" i="1"/>
  <c r="M110" i="1"/>
  <c r="L110" i="1"/>
  <c r="M37" i="1"/>
  <c r="L37" i="1"/>
  <c r="M91" i="1"/>
  <c r="L91" i="1"/>
  <c r="L67" i="1"/>
  <c r="M67" i="1"/>
  <c r="L68" i="1"/>
  <c r="M68" i="1"/>
  <c r="L116" i="1"/>
  <c r="M116" i="1"/>
  <c r="M27" i="1"/>
  <c r="M21" i="1"/>
  <c r="M64" i="1"/>
  <c r="M24" i="1"/>
  <c r="M16" i="1"/>
  <c r="M31" i="1"/>
  <c r="M26" i="1"/>
  <c r="M29" i="1"/>
  <c r="M25" i="1"/>
  <c r="M32" i="1"/>
  <c r="M17" i="1"/>
  <c r="M30" i="1"/>
  <c r="M18" i="1"/>
  <c r="M20" i="1"/>
  <c r="M19" i="1"/>
  <c r="M22" i="1"/>
  <c r="M52" i="1"/>
  <c r="L56" i="1"/>
  <c r="M56" i="1"/>
  <c r="L108" i="1"/>
  <c r="M108" i="1"/>
  <c r="L50" i="1"/>
  <c r="M50" i="1"/>
  <c r="L65" i="1"/>
  <c r="M65" i="1"/>
  <c r="L124" i="1"/>
  <c r="M124" i="1"/>
  <c r="L115" i="1"/>
  <c r="M115" i="1"/>
  <c r="M60" i="1"/>
  <c r="L60" i="1"/>
  <c r="M48" i="1"/>
  <c r="L48" i="1"/>
  <c r="L102" i="1"/>
  <c r="M102" i="1"/>
  <c r="L78" i="1"/>
  <c r="M78" i="1"/>
  <c r="L89" i="1"/>
  <c r="M89" i="1"/>
  <c r="L121" i="1"/>
  <c r="M121" i="1"/>
  <c r="L104" i="1"/>
  <c r="M104" i="1"/>
  <c r="M111" i="1"/>
  <c r="L111" i="1"/>
  <c r="L94" i="1"/>
  <c r="M94" i="1"/>
  <c r="L62" i="1"/>
  <c r="M62" i="1"/>
  <c r="L39" i="1"/>
  <c r="M39" i="1"/>
  <c r="L113" i="1"/>
  <c r="M113" i="1"/>
  <c r="L86" i="1"/>
  <c r="M86" i="1"/>
  <c r="M98" i="1"/>
  <c r="L98" i="1"/>
  <c r="M127" i="1"/>
  <c r="L127" i="1"/>
  <c r="M132" i="1"/>
  <c r="L41" i="1"/>
  <c r="M41" i="1"/>
  <c r="M123" i="1"/>
  <c r="L123" i="1"/>
  <c r="L105" i="1"/>
  <c r="M105" i="1"/>
  <c r="L57" i="1"/>
  <c r="M57" i="1"/>
  <c r="L75" i="1"/>
  <c r="M75" i="1"/>
  <c r="L88" i="1"/>
  <c r="M88" i="1"/>
  <c r="L117" i="1"/>
  <c r="M117" i="1"/>
  <c r="L51" i="1"/>
  <c r="M51" i="1"/>
  <c r="L106" i="1"/>
  <c r="M106" i="1"/>
  <c r="L55" i="1"/>
  <c r="M55" i="1"/>
  <c r="M112" i="1"/>
  <c r="L112" i="1"/>
  <c r="K99" i="1"/>
  <c r="M100" i="1"/>
  <c r="L100" i="1"/>
  <c r="L125" i="1"/>
  <c r="M125" i="1"/>
  <c r="M131" i="1"/>
  <c r="K47" i="1"/>
  <c r="K97" i="1"/>
  <c r="K38" i="1"/>
  <c r="K82" i="1"/>
  <c r="L145" i="1"/>
  <c r="K15" i="1"/>
  <c r="L97" i="1" l="1"/>
  <c r="M97" i="1"/>
  <c r="M47" i="1"/>
  <c r="L47" i="1"/>
  <c r="L38" i="1"/>
  <c r="M38" i="1"/>
  <c r="L33" i="1"/>
  <c r="M33" i="1"/>
  <c r="M15" i="1"/>
  <c r="L15" i="1"/>
  <c r="M99" i="1"/>
  <c r="L99" i="1"/>
  <c r="M82" i="1"/>
  <c r="L82" i="1"/>
  <c r="F278" i="21"/>
  <c r="G278" i="21" s="1"/>
  <c r="H146" i="21"/>
  <c r="H142" i="21"/>
  <c r="H141" i="21"/>
  <c r="H140" i="21"/>
  <c r="H139" i="21"/>
  <c r="H138" i="21"/>
  <c r="H137" i="21"/>
  <c r="H136" i="21"/>
  <c r="H135" i="21"/>
  <c r="H134" i="21"/>
  <c r="G102" i="21"/>
  <c r="G101" i="21"/>
  <c r="G100" i="21"/>
  <c r="G99" i="21"/>
  <c r="G96" i="21"/>
  <c r="G95" i="21"/>
  <c r="G94" i="21"/>
  <c r="G97" i="21"/>
  <c r="G92" i="21"/>
  <c r="G98" i="21"/>
  <c r="G91" i="21"/>
  <c r="G88" i="21"/>
  <c r="G87" i="21"/>
  <c r="G90" i="21"/>
  <c r="G89" i="21"/>
  <c r="G86" i="21"/>
  <c r="G83" i="21"/>
  <c r="G82" i="21"/>
  <c r="G81" i="21"/>
  <c r="G80" i="21"/>
  <c r="H75" i="18"/>
  <c r="H73" i="18"/>
  <c r="H72" i="18"/>
  <c r="H71" i="18"/>
  <c r="H65" i="18"/>
  <c r="H63" i="18"/>
  <c r="H61" i="18"/>
  <c r="H59" i="18"/>
  <c r="H56" i="18"/>
  <c r="H55" i="18"/>
  <c r="H53" i="18"/>
  <c r="H52" i="18"/>
  <c r="H51" i="18"/>
  <c r="H50" i="18"/>
  <c r="H49" i="18"/>
  <c r="H45" i="18"/>
  <c r="H43" i="18"/>
  <c r="H47" i="18"/>
  <c r="H40" i="18"/>
  <c r="F91" i="16"/>
  <c r="F90" i="16"/>
  <c r="F89" i="16"/>
  <c r="F88" i="16"/>
  <c r="F87" i="16"/>
  <c r="F86" i="16"/>
  <c r="F83" i="16"/>
  <c r="F82" i="16"/>
  <c r="F81" i="16"/>
  <c r="F79" i="16"/>
  <c r="F78" i="16"/>
  <c r="F77" i="16"/>
  <c r="F76" i="16"/>
  <c r="F68" i="16"/>
  <c r="F67" i="16"/>
  <c r="F66" i="16"/>
  <c r="F65" i="16"/>
  <c r="F61" i="16"/>
  <c r="F60" i="16"/>
  <c r="F59" i="16"/>
  <c r="F58" i="16"/>
  <c r="F56" i="16"/>
  <c r="F55" i="16"/>
  <c r="F52" i="16"/>
  <c r="F51" i="16"/>
  <c r="F50" i="16"/>
  <c r="F48" i="16"/>
  <c r="F47" i="16"/>
  <c r="F44" i="16"/>
  <c r="F43" i="16"/>
  <c r="F42" i="16"/>
  <c r="F41" i="16"/>
  <c r="F40" i="16"/>
  <c r="F39" i="16"/>
  <c r="H143" i="21" l="1"/>
  <c r="G279" i="21"/>
  <c r="G280" i="21" s="1"/>
  <c r="G103" i="21"/>
  <c r="H76" i="18"/>
  <c r="F92" i="16"/>
  <c r="H78" i="18" l="1"/>
  <c r="H79" i="18" s="1"/>
  <c r="F94" i="16"/>
  <c r="F95" i="16" s="1"/>
  <c r="H101" i="11"/>
  <c r="H100" i="11"/>
  <c r="H99" i="11"/>
  <c r="H96" i="11"/>
  <c r="H95" i="11"/>
  <c r="H94" i="11"/>
  <c r="H91" i="11"/>
  <c r="H90" i="11"/>
  <c r="H89" i="11"/>
  <c r="H87" i="11"/>
  <c r="H86" i="11"/>
  <c r="H85" i="11"/>
  <c r="H84" i="11"/>
  <c r="H82" i="11"/>
  <c r="H81" i="11"/>
  <c r="H64" i="11"/>
  <c r="H63" i="11"/>
  <c r="H62" i="11"/>
  <c r="H60" i="11"/>
  <c r="H52" i="11"/>
  <c r="H51" i="11"/>
  <c r="H25" i="11"/>
  <c r="H34" i="11"/>
  <c r="H32" i="11"/>
  <c r="H30" i="11"/>
  <c r="H28" i="11"/>
  <c r="H20" i="11"/>
  <c r="H17" i="11"/>
  <c r="H15" i="11"/>
  <c r="H11" i="11"/>
  <c r="H8" i="11"/>
  <c r="H6" i="11"/>
  <c r="H208" i="24"/>
  <c r="H207" i="24"/>
  <c r="H206" i="24"/>
  <c r="F205" i="24"/>
  <c r="H205" i="24" s="1"/>
  <c r="I172" i="24"/>
  <c r="I171" i="24"/>
  <c r="C168" i="24"/>
  <c r="I155" i="24"/>
  <c r="I154" i="24"/>
  <c r="I153" i="24"/>
  <c r="I152" i="24"/>
  <c r="I151" i="24"/>
  <c r="C145" i="24"/>
  <c r="J109" i="24"/>
  <c r="J106" i="24"/>
  <c r="J104" i="24"/>
  <c r="J103" i="24"/>
  <c r="J101" i="24"/>
  <c r="J100" i="24"/>
  <c r="J99" i="24"/>
  <c r="J70" i="24"/>
  <c r="J58" i="24"/>
  <c r="J57" i="24"/>
  <c r="J56" i="24"/>
  <c r="J55" i="24"/>
  <c r="J29" i="24"/>
  <c r="J28" i="24"/>
  <c r="J27" i="24"/>
  <c r="J26" i="24"/>
  <c r="G162" i="7"/>
  <c r="G109" i="7"/>
  <c r="G108" i="7"/>
  <c r="G107" i="7"/>
  <c r="G125" i="5"/>
  <c r="G123" i="5"/>
  <c r="G122" i="5"/>
  <c r="G121" i="5"/>
  <c r="G120" i="5"/>
  <c r="G119" i="5"/>
  <c r="G118" i="5"/>
  <c r="G124" i="5"/>
  <c r="G117" i="5"/>
  <c r="G116" i="5"/>
  <c r="G107" i="5"/>
  <c r="G105" i="5"/>
  <c r="G104" i="5"/>
  <c r="G49" i="5"/>
  <c r="G47" i="5"/>
  <c r="G46" i="5"/>
  <c r="G45" i="5"/>
  <c r="G44" i="5"/>
  <c r="G43" i="5"/>
  <c r="G42" i="5"/>
  <c r="G48" i="5"/>
  <c r="G41" i="5"/>
  <c r="G40" i="5"/>
  <c r="G39" i="5"/>
  <c r="G37" i="5"/>
  <c r="G36" i="5"/>
  <c r="G35" i="5"/>
  <c r="F21" i="5"/>
  <c r="H55" i="4"/>
  <c r="H54" i="4"/>
  <c r="H53" i="4"/>
  <c r="H52" i="4"/>
  <c r="H51" i="4"/>
  <c r="H50" i="4"/>
  <c r="H49" i="4"/>
  <c r="H48" i="4"/>
  <c r="H45" i="4"/>
  <c r="H44" i="4"/>
  <c r="H43" i="4"/>
  <c r="H42" i="4"/>
  <c r="H41" i="4"/>
  <c r="C38" i="4"/>
  <c r="J149" i="2"/>
  <c r="J147" i="2" s="1"/>
  <c r="J143" i="2"/>
  <c r="J138" i="2"/>
  <c r="J134" i="2"/>
  <c r="J131" i="2"/>
  <c r="J118" i="2"/>
  <c r="J117" i="2"/>
  <c r="J116" i="2"/>
  <c r="J98" i="2"/>
  <c r="J97" i="2"/>
  <c r="J95" i="2"/>
  <c r="J94" i="2"/>
  <c r="J92" i="2"/>
  <c r="J91" i="2"/>
  <c r="J78" i="2"/>
  <c r="J77" i="2"/>
  <c r="J71" i="2"/>
  <c r="J70" i="2"/>
  <c r="J69" i="2"/>
  <c r="J63" i="2"/>
  <c r="J62" i="2"/>
  <c r="G164" i="7" l="1"/>
  <c r="G165" i="7" s="1"/>
  <c r="G166" i="7" s="1"/>
  <c r="I165" i="24"/>
  <c r="J65" i="24"/>
  <c r="J63" i="24" s="1"/>
  <c r="J129" i="2"/>
  <c r="J89" i="2"/>
  <c r="J67" i="2"/>
  <c r="I190" i="24"/>
  <c r="E79" i="1" s="1"/>
  <c r="K79" i="1" s="1"/>
  <c r="I141" i="24"/>
  <c r="J54" i="24"/>
  <c r="J98" i="24"/>
  <c r="J96" i="24" s="1"/>
  <c r="J25" i="24"/>
  <c r="H103" i="11"/>
  <c r="H74" i="11"/>
  <c r="H43" i="11"/>
  <c r="H45" i="11" s="1"/>
  <c r="H46" i="11" s="1"/>
  <c r="J75" i="2"/>
  <c r="H56" i="4"/>
  <c r="F23" i="5"/>
  <c r="G126" i="5"/>
  <c r="G127" i="5" s="1"/>
  <c r="G128" i="5" s="1"/>
  <c r="E73" i="5" s="1"/>
  <c r="E84" i="5" s="1"/>
  <c r="G50" i="5"/>
  <c r="G51" i="5" s="1"/>
  <c r="G52" i="5" s="1"/>
  <c r="C169" i="24"/>
  <c r="C146" i="24"/>
  <c r="C148" i="24" s="1"/>
  <c r="J60" i="2"/>
  <c r="J114" i="2"/>
  <c r="J23" i="24" l="1"/>
  <c r="E73" i="1" s="1"/>
  <c r="E133" i="1" s="1"/>
  <c r="L79" i="1"/>
  <c r="M79" i="1"/>
  <c r="F24" i="5"/>
  <c r="F25" i="5" s="1"/>
  <c r="F28" i="5" s="1"/>
  <c r="K130" i="1"/>
  <c r="K128" i="1"/>
  <c r="K114" i="1"/>
  <c r="K107" i="1"/>
  <c r="K101" i="1"/>
  <c r="K93" i="1"/>
  <c r="K90" i="1"/>
  <c r="K63" i="1"/>
  <c r="K53" i="1"/>
  <c r="K42" i="1"/>
  <c r="K35" i="1"/>
  <c r="L148" i="1" l="1"/>
  <c r="L153" i="1" s="1"/>
  <c r="L155" i="1" s="1"/>
  <c r="L156" i="1" s="1"/>
  <c r="K133" i="1" s="1"/>
  <c r="L133" i="1" s="1"/>
  <c r="K73" i="1"/>
  <c r="K70" i="1" s="1"/>
  <c r="L70" i="1" s="1"/>
  <c r="H76" i="11"/>
  <c r="H77" i="11" s="1"/>
  <c r="H108" i="11" s="1"/>
  <c r="L114" i="1"/>
  <c r="M114" i="1"/>
  <c r="L128" i="1"/>
  <c r="M128" i="1"/>
  <c r="L130" i="1"/>
  <c r="M130" i="1"/>
  <c r="L63" i="1"/>
  <c r="M63" i="1"/>
  <c r="L42" i="1"/>
  <c r="M42" i="1"/>
  <c r="L90" i="1"/>
  <c r="M90" i="1"/>
  <c r="L101" i="1"/>
  <c r="M101" i="1"/>
  <c r="M35" i="1"/>
  <c r="L35" i="1"/>
  <c r="L53" i="1"/>
  <c r="M53" i="1"/>
  <c r="L93" i="1"/>
  <c r="M93" i="1"/>
  <c r="L107" i="1"/>
  <c r="M107" i="1"/>
  <c r="M133" i="1" l="1"/>
  <c r="M70" i="1"/>
  <c r="L73" i="1"/>
  <c r="M73" i="1"/>
</calcChain>
</file>

<file path=xl/sharedStrings.xml><?xml version="1.0" encoding="utf-8"?>
<sst xmlns="http://schemas.openxmlformats.org/spreadsheetml/2006/main" count="2580" uniqueCount="918">
  <si>
    <t>PROJECT MANAGER</t>
  </si>
  <si>
    <t>LOCATION</t>
  </si>
  <si>
    <t>DATE</t>
  </si>
  <si>
    <t>LOT #</t>
  </si>
  <si>
    <t>ZONING</t>
  </si>
  <si>
    <t>LOWER LEVEL</t>
  </si>
  <si>
    <t>MAIN LEVEL</t>
  </si>
  <si>
    <t>TOTAL FINISHED SF</t>
  </si>
  <si>
    <t>GARAGE</t>
  </si>
  <si>
    <t>LOWER UNFINISHED</t>
  </si>
  <si>
    <t>TOTAL SF UNDER ROOF</t>
  </si>
  <si>
    <t>PHASE</t>
  </si>
  <si>
    <t>DESCRIPTION</t>
  </si>
  <si>
    <t>ALLOW.</t>
  </si>
  <si>
    <t>LABOR</t>
  </si>
  <si>
    <t>MATERIAL</t>
  </si>
  <si>
    <t>OTHER</t>
  </si>
  <si>
    <t>SUBCONT.</t>
  </si>
  <si>
    <t>DIVISION</t>
  </si>
  <si>
    <t>FINISHED COST/SF</t>
  </si>
  <si>
    <t>UNDER ROOF</t>
  </si>
  <si>
    <t>GENERAL REQUIREMENTS</t>
  </si>
  <si>
    <t>TOTAL</t>
  </si>
  <si>
    <t>01.120</t>
  </si>
  <si>
    <t>Superintendent</t>
  </si>
  <si>
    <t>01.170</t>
  </si>
  <si>
    <t>01.205</t>
  </si>
  <si>
    <t>MUD Fees</t>
  </si>
  <si>
    <t>01.214</t>
  </si>
  <si>
    <t>01.230</t>
  </si>
  <si>
    <t>Builders Risk</t>
  </si>
  <si>
    <t>01.235</t>
  </si>
  <si>
    <t>General Liability</t>
  </si>
  <si>
    <t>01.452</t>
  </si>
  <si>
    <t>Testing/Inspections</t>
  </si>
  <si>
    <t>01.501</t>
  </si>
  <si>
    <t>Temporary Utilities</t>
  </si>
  <si>
    <t>Technology</t>
  </si>
  <si>
    <t>01.540</t>
  </si>
  <si>
    <t>01.560</t>
  </si>
  <si>
    <t>Temporary Barriers/Enclosures/Protection</t>
  </si>
  <si>
    <t>01.740</t>
  </si>
  <si>
    <t>Cleaning &amp; Waste Management (Dumpsters)</t>
  </si>
  <si>
    <t>01.810</t>
  </si>
  <si>
    <t>Warranties</t>
  </si>
  <si>
    <t>01.830</t>
  </si>
  <si>
    <t>Small Tools/Supply/Rent</t>
  </si>
  <si>
    <t>01.840</t>
  </si>
  <si>
    <t>Punchlist</t>
  </si>
  <si>
    <t>EXISTING CONDITIONS</t>
  </si>
  <si>
    <t>CONCRETE</t>
  </si>
  <si>
    <t>03.300</t>
  </si>
  <si>
    <t>Footings/Foundations</t>
  </si>
  <si>
    <t>03.320</t>
  </si>
  <si>
    <t>Interior Concrete Flatwork</t>
  </si>
  <si>
    <t>MASONRY</t>
  </si>
  <si>
    <t>04.220</t>
  </si>
  <si>
    <t>Concrete Unit Masonry (Blockwork)</t>
  </si>
  <si>
    <t>04.430</t>
  </si>
  <si>
    <t>METAL</t>
  </si>
  <si>
    <t>05.120</t>
  </si>
  <si>
    <t>Structural Steel Material</t>
  </si>
  <si>
    <t>05.530</t>
  </si>
  <si>
    <t>05.700</t>
  </si>
  <si>
    <t>Decorative Metal</t>
  </si>
  <si>
    <t>CARPENTRY</t>
  </si>
  <si>
    <t>06.110</t>
  </si>
  <si>
    <t>Wood Framing</t>
  </si>
  <si>
    <t>06.380</t>
  </si>
  <si>
    <t>06.460</t>
  </si>
  <si>
    <t>Countertop Allowance</t>
  </si>
  <si>
    <t>MOISTURE/THERMAL PROT.</t>
  </si>
  <si>
    <t>07.130</t>
  </si>
  <si>
    <t>Waterproofing/Passive Radon/Termite Treatment</t>
  </si>
  <si>
    <t>07.210</t>
  </si>
  <si>
    <t>Insulation</t>
  </si>
  <si>
    <t>07.250</t>
  </si>
  <si>
    <t>Stucco/EIFS System</t>
  </si>
  <si>
    <t>07.300</t>
  </si>
  <si>
    <t>07.469</t>
  </si>
  <si>
    <t>Exterior Carsiding</t>
  </si>
  <si>
    <t>07.600</t>
  </si>
  <si>
    <t>Flashing/Brick Ledge</t>
  </si>
  <si>
    <t>07.630</t>
  </si>
  <si>
    <t>Gutters/Downspouts</t>
  </si>
  <si>
    <t>07.920</t>
  </si>
  <si>
    <t>Joint Sealants</t>
  </si>
  <si>
    <t>DOORS &amp; WINDOWS</t>
  </si>
  <si>
    <t>08.140</t>
  </si>
  <si>
    <t>08.385</t>
  </si>
  <si>
    <t>Garage Doors</t>
  </si>
  <si>
    <t>08.500</t>
  </si>
  <si>
    <t>Windows</t>
  </si>
  <si>
    <t>08.817</t>
  </si>
  <si>
    <t>Mirrors/Glass Inserts/Shower Doors</t>
  </si>
  <si>
    <t>FINISHES</t>
  </si>
  <si>
    <t>09.200</t>
  </si>
  <si>
    <t>Drywall</t>
  </si>
  <si>
    <t>Floor Tile</t>
  </si>
  <si>
    <t>Shower/Tub Tile</t>
  </si>
  <si>
    <t>09.640</t>
  </si>
  <si>
    <t>09.657</t>
  </si>
  <si>
    <t>09.672</t>
  </si>
  <si>
    <t>Epoxy Flooring</t>
  </si>
  <si>
    <t>09.680</t>
  </si>
  <si>
    <t>09.720</t>
  </si>
  <si>
    <t>Wall Coverings/Faux Finishing</t>
  </si>
  <si>
    <t>09.910</t>
  </si>
  <si>
    <t>Painting</t>
  </si>
  <si>
    <t>SPECIALTIES</t>
  </si>
  <si>
    <t>10.050</t>
  </si>
  <si>
    <t xml:space="preserve">Finish Hardware Allowance </t>
  </si>
  <si>
    <t>EQUIPMENT</t>
  </si>
  <si>
    <t>FURNISHINGS</t>
  </si>
  <si>
    <t>12.170</t>
  </si>
  <si>
    <t>Art Glass</t>
  </si>
  <si>
    <t>12.200</t>
  </si>
  <si>
    <t>Window Treatments</t>
  </si>
  <si>
    <t>12.250</t>
  </si>
  <si>
    <t>Motorized Shades</t>
  </si>
  <si>
    <t>SPECIAL CONSTRUCTION</t>
  </si>
  <si>
    <t>CONVEYING SYSTEMS</t>
  </si>
  <si>
    <t>22-23</t>
  </si>
  <si>
    <t>PLUMBING/HVAC SYSTEMS</t>
  </si>
  <si>
    <t>22.050</t>
  </si>
  <si>
    <t>Plumbing</t>
  </si>
  <si>
    <t>Water Filtration System</t>
  </si>
  <si>
    <t>22.400</t>
  </si>
  <si>
    <t>23.050</t>
  </si>
  <si>
    <t>HVAC</t>
  </si>
  <si>
    <t>23.400</t>
  </si>
  <si>
    <t>Duct Cleaning</t>
  </si>
  <si>
    <t>26-28</t>
  </si>
  <si>
    <t>ELECTRICAL &amp; LOW VOLTAGE</t>
  </si>
  <si>
    <t>26.050</t>
  </si>
  <si>
    <t>26.570</t>
  </si>
  <si>
    <t>27.410</t>
  </si>
  <si>
    <t>28.070</t>
  </si>
  <si>
    <t>31-32</t>
  </si>
  <si>
    <t>EARTHWORK &amp; EXTERIOR IMPROVEMENTS</t>
  </si>
  <si>
    <t>Site Demolition</t>
  </si>
  <si>
    <t>31.230</t>
  </si>
  <si>
    <t>Excavation/Fill/Grading/Silt Fence</t>
  </si>
  <si>
    <t>31.260</t>
  </si>
  <si>
    <t>Surveying</t>
  </si>
  <si>
    <t>32.130</t>
  </si>
  <si>
    <t>Exterior Concrete Flatwork</t>
  </si>
  <si>
    <t>Paver Allowance</t>
  </si>
  <si>
    <t>Landscape Lighting Allowance</t>
  </si>
  <si>
    <t>32.310</t>
  </si>
  <si>
    <t>Retaining Walls Allowance</t>
  </si>
  <si>
    <t>Landscaping Allowance</t>
  </si>
  <si>
    <t>UTILITIES</t>
  </si>
  <si>
    <t>Underground Buried Drainage</t>
  </si>
  <si>
    <t>CONTIGENCY</t>
  </si>
  <si>
    <t>50.050</t>
  </si>
  <si>
    <t>Contigency</t>
  </si>
  <si>
    <t>50.070</t>
  </si>
  <si>
    <t>Arch/Engr Fees (Separate Agreement)</t>
  </si>
  <si>
    <t>McNeil Company Builders</t>
  </si>
  <si>
    <t>PROJECT COST SUMMARY---MARKUP ANALYSIS</t>
  </si>
  <si>
    <t>Project:</t>
  </si>
  <si>
    <t>Location:</t>
  </si>
  <si>
    <t>Date:</t>
  </si>
  <si>
    <t>Lot:</t>
  </si>
  <si>
    <t xml:space="preserve">   </t>
  </si>
  <si>
    <t>MARKUP ADJUSTMENTS</t>
  </si>
  <si>
    <t>MARKUP</t>
  </si>
  <si>
    <t>ACTUAL COST</t>
  </si>
  <si>
    <t>Allowances</t>
  </si>
  <si>
    <t>Labor</t>
  </si>
  <si>
    <t>Material</t>
  </si>
  <si>
    <t>Other</t>
  </si>
  <si>
    <t>Subcontractor</t>
  </si>
  <si>
    <t>BID</t>
  </si>
  <si>
    <t xml:space="preserve"> </t>
  </si>
  <si>
    <t>GENERAL CONDITIONS</t>
  </si>
  <si>
    <t>Equipment</t>
  </si>
  <si>
    <t>TYPE</t>
  </si>
  <si>
    <t>QTY</t>
  </si>
  <si>
    <t>minimal supervision at start 3 wks</t>
  </si>
  <si>
    <t>SUBTOTAL</t>
  </si>
  <si>
    <t>1" Capital Facilities Charge (Impact Fee)</t>
  </si>
  <si>
    <t>Water Tap</t>
  </si>
  <si>
    <t xml:space="preserve">City of Omaha </t>
  </si>
  <si>
    <t>Builders Risk (0.144/100 cost)</t>
  </si>
  <si>
    <t>Misc.</t>
  </si>
  <si>
    <t>Liability (2.77/1000 cost)</t>
  </si>
  <si>
    <t>Bond</t>
  </si>
  <si>
    <t>Soil Testing</t>
  </si>
  <si>
    <t>Call back after excavation for visual inspection</t>
  </si>
  <si>
    <t>Temp Power Service</t>
  </si>
  <si>
    <t>/MONTH</t>
  </si>
  <si>
    <t>Temp Heat for Interior</t>
  </si>
  <si>
    <t>Temp Heat for Exterior</t>
  </si>
  <si>
    <t>Eagle Services</t>
  </si>
  <si>
    <t>Temporary Barries/Enclosures</t>
  </si>
  <si>
    <t>EA</t>
  </si>
  <si>
    <t>Subcontract</t>
  </si>
  <si>
    <t>Cleaning &amp; Waste Management</t>
  </si>
  <si>
    <t>3 hrs/week</t>
  </si>
  <si>
    <t>Final Clean</t>
  </si>
  <si>
    <t>Dumpsters</t>
  </si>
  <si>
    <t>Excludes drywall in phase</t>
  </si>
  <si>
    <t>S2</t>
  </si>
  <si>
    <t>Warranty Historical</t>
  </si>
  <si>
    <t>Own</t>
  </si>
  <si>
    <t>McNeil</t>
  </si>
  <si>
    <t>/TOTAL/COST</t>
  </si>
  <si>
    <t>/JOB</t>
  </si>
  <si>
    <t>02.010</t>
  </si>
  <si>
    <t>Demolition</t>
  </si>
  <si>
    <t>sf</t>
  </si>
  <si>
    <t>Poly (LL &amp; GARAGE SLAB SF x 1.15 = sf)</t>
  </si>
  <si>
    <t>SF</t>
  </si>
  <si>
    <t>Lower Level Slab Granular (LL SF x .33ft x 1.25 / 18 =  tons)</t>
  </si>
  <si>
    <t>TON</t>
  </si>
  <si>
    <t>Additive (Xypex for water impermeable)</t>
  </si>
  <si>
    <t>BOX</t>
  </si>
  <si>
    <t>Expansion Joints at Walls</t>
  </si>
  <si>
    <t>ls</t>
  </si>
  <si>
    <t>SUBCONTRACTOR</t>
  </si>
  <si>
    <t>Poly install</t>
  </si>
  <si>
    <t>Step Down (form charge)</t>
  </si>
  <si>
    <t>LF</t>
  </si>
  <si>
    <t>Garage Slab</t>
  </si>
  <si>
    <t>Saw Cut slabs</t>
  </si>
  <si>
    <t>Grading</t>
  </si>
  <si>
    <t>Pump charge</t>
  </si>
  <si>
    <t>Cure &amp; Seal</t>
  </si>
  <si>
    <t>04.210</t>
  </si>
  <si>
    <t>brick ea</t>
  </si>
  <si>
    <t>RAW QTY BRICK</t>
  </si>
  <si>
    <t>Qty of Full Cubes</t>
  </si>
  <si>
    <t>brick/cube</t>
  </si>
  <si>
    <t>total cubes</t>
  </si>
  <si>
    <t>premix mortar - 35-40 brick/bag on modular / 30-32 brick per bag oversize</t>
  </si>
  <si>
    <t>Brick (solids)</t>
  </si>
  <si>
    <t>Masonry Cement</t>
  </si>
  <si>
    <t>7 bags/M</t>
  </si>
  <si>
    <t>Portland Cement</t>
  </si>
  <si>
    <t>1 bag/5 of masonry</t>
  </si>
  <si>
    <t>Sand</t>
  </si>
  <si>
    <t>3 to 1 by weight</t>
  </si>
  <si>
    <t>Pallet charge</t>
  </si>
  <si>
    <t>Weep Holes</t>
  </si>
  <si>
    <t>Nervastral</t>
  </si>
  <si>
    <t>SureKlean #600 detergent</t>
  </si>
  <si>
    <t>600sf/gallon</t>
  </si>
  <si>
    <t>Ties</t>
  </si>
  <si>
    <t>1" Mortar Net</t>
  </si>
  <si>
    <t>Misc. Tools</t>
  </si>
  <si>
    <t>freight/delivery</t>
  </si>
  <si>
    <t>7% TAX</t>
  </si>
  <si>
    <t>Concrete Masonry Units (Blockwork)</t>
  </si>
  <si>
    <t>05.528</t>
  </si>
  <si>
    <t>Strucutural Steel - Material</t>
  </si>
  <si>
    <t>Exterior Deck Railing</t>
  </si>
  <si>
    <t>Wood Decks</t>
  </si>
  <si>
    <t>Cabinetry</t>
  </si>
  <si>
    <t>06.442</t>
  </si>
  <si>
    <t>Exterior Brackets/Timbers</t>
  </si>
  <si>
    <t>Wood Interior Trim</t>
  </si>
  <si>
    <t>Main Level</t>
  </si>
  <si>
    <t>Location</t>
  </si>
  <si>
    <t>ALLOWANCE</t>
  </si>
  <si>
    <t>*MATERIAL</t>
  </si>
  <si>
    <t>Lower Level</t>
  </si>
  <si>
    <t>Upper Level</t>
  </si>
  <si>
    <t>SPECIES</t>
  </si>
  <si>
    <t>UNIT PRICE</t>
  </si>
  <si>
    <t>NOTES</t>
  </si>
  <si>
    <t>Tooling/Setup Charge</t>
  </si>
  <si>
    <t>Glue, shims, fasteners, blades</t>
  </si>
  <si>
    <t>MOISTURE/THERMAL PROTECTION</t>
  </si>
  <si>
    <t>Stucco System</t>
  </si>
  <si>
    <t>Siding</t>
  </si>
  <si>
    <t>Flashing/Brickledge</t>
  </si>
  <si>
    <t>OPENINGS</t>
  </si>
  <si>
    <t>Interior Wood Doors</t>
  </si>
  <si>
    <t>08.178</t>
  </si>
  <si>
    <t>Front Door</t>
  </si>
  <si>
    <t>Pet Door</t>
  </si>
  <si>
    <t>08.600</t>
  </si>
  <si>
    <t>Install</t>
  </si>
  <si>
    <t>Tile Material</t>
  </si>
  <si>
    <t>Labor/Setting Materials</t>
  </si>
  <si>
    <t>Delivery</t>
  </si>
  <si>
    <t>Sealer</t>
  </si>
  <si>
    <t>Self Leveling</t>
  </si>
  <si>
    <t>Anti-fracture Membrane</t>
  </si>
  <si>
    <t>Field Tile</t>
  </si>
  <si>
    <t>Deco</t>
  </si>
  <si>
    <t>Sealer / Caulk</t>
  </si>
  <si>
    <t>Deco Tile</t>
  </si>
  <si>
    <t>Ceiling Tile</t>
  </si>
  <si>
    <t>Bullnose</t>
  </si>
  <si>
    <t>Sealer/Caulk</t>
  </si>
  <si>
    <t>Prefin. wood materials (range from $5.50-$12)</t>
  </si>
  <si>
    <t>Installation Labor</t>
  </si>
  <si>
    <t>Wood Vents (Flush Mount)</t>
  </si>
  <si>
    <t>Miscellanous Underlayment/Floor Prep</t>
  </si>
  <si>
    <t>NOTES:</t>
  </si>
  <si>
    <t>per Timberland - use $10/sf allowance for prefinished wood</t>
  </si>
  <si>
    <t>AREAS</t>
  </si>
  <si>
    <t>Stairs (x2 for risers)</t>
  </si>
  <si>
    <t>SY</t>
  </si>
  <si>
    <t>ALLOWANCE BREAKDOWN</t>
  </si>
  <si>
    <t>PER SY</t>
  </si>
  <si>
    <t>Material Allowance</t>
  </si>
  <si>
    <t>Carpet Material, Labor, and Pad</t>
  </si>
  <si>
    <t>Walk Off Carpet</t>
  </si>
  <si>
    <t>VCT (furnace room)</t>
  </si>
  <si>
    <t>Additional Labor for Stair</t>
  </si>
  <si>
    <t>10.140</t>
  </si>
  <si>
    <t>10.310</t>
  </si>
  <si>
    <t>Fireplaces</t>
  </si>
  <si>
    <t>10.314</t>
  </si>
  <si>
    <t>Fireplace Facings</t>
  </si>
  <si>
    <t>10.552</t>
  </si>
  <si>
    <t>Mailbox</t>
  </si>
  <si>
    <t>10.562</t>
  </si>
  <si>
    <t>Storage Shelving</t>
  </si>
  <si>
    <t>Wine Cellar Racks/Cooling</t>
  </si>
  <si>
    <t>10.572</t>
  </si>
  <si>
    <t>Closets</t>
  </si>
  <si>
    <t>Exterior Shutters</t>
  </si>
  <si>
    <t>Cabinet Hardware</t>
  </si>
  <si>
    <t>DOORS/DRAWERS</t>
  </si>
  <si>
    <t>KITCHEN ISLAND</t>
  </si>
  <si>
    <t xml:space="preserve">KITCHEN  </t>
  </si>
  <si>
    <t>LAUNDRY</t>
  </si>
  <si>
    <t>BATHROOM</t>
  </si>
  <si>
    <t>BAR</t>
  </si>
  <si>
    <t>Door Hardware</t>
  </si>
  <si>
    <t>UNIT COST</t>
  </si>
  <si>
    <t>DOOR LEVERS (PASSAGE/PRIVACY)</t>
  </si>
  <si>
    <t>DUMMIES</t>
  </si>
  <si>
    <t>FRONT DOOR HARDWARE</t>
  </si>
  <si>
    <t>DEADBOLTS (AT GARAGE)</t>
  </si>
  <si>
    <t>POWDER BATH</t>
  </si>
  <si>
    <t>TOILET PAPER HOLDERS</t>
  </si>
  <si>
    <t>TOWEL RINGS</t>
  </si>
  <si>
    <t>TOWEL BARS</t>
  </si>
  <si>
    <t>ROBE HOOKS</t>
  </si>
  <si>
    <t>TOWEL BAR</t>
  </si>
  <si>
    <t>by owner</t>
  </si>
  <si>
    <t>Swimming Pool</t>
  </si>
  <si>
    <t>Sauna</t>
  </si>
  <si>
    <t>Storm Shelter Room(s)</t>
  </si>
  <si>
    <t>13.342</t>
  </si>
  <si>
    <t>Screen Porch Systems</t>
  </si>
  <si>
    <t>14.050</t>
  </si>
  <si>
    <t>Elevators</t>
  </si>
  <si>
    <t>PLUMBING</t>
  </si>
  <si>
    <t>OPTION</t>
  </si>
  <si>
    <t>QUANITITY</t>
  </si>
  <si>
    <t>SINK SS</t>
  </si>
  <si>
    <t>FAUCET</t>
  </si>
  <si>
    <t>TOILET</t>
  </si>
  <si>
    <t>SEAT/TRIP LEVER</t>
  </si>
  <si>
    <t>SHOWER VALVE/TRIM</t>
  </si>
  <si>
    <t>SINK</t>
  </si>
  <si>
    <t>AIR SWITCH</t>
  </si>
  <si>
    <t>DISPOSAL</t>
  </si>
  <si>
    <t>BASKET STRAINER</t>
  </si>
  <si>
    <t>KITCHEN</t>
  </si>
  <si>
    <t>SOAP DISPENSER</t>
  </si>
  <si>
    <t>FAUCETS</t>
  </si>
  <si>
    <t>WHIRLPOOL TUB</t>
  </si>
  <si>
    <t>TUB VALVE/FAUCET</t>
  </si>
  <si>
    <t>GUEST BATH</t>
  </si>
  <si>
    <t>26.410</t>
  </si>
  <si>
    <t>Lightning Protection</t>
  </si>
  <si>
    <t>ELECTRICAL</t>
  </si>
  <si>
    <t>*ALLOWANCE UNIT COSTS INCLUDE ALL BULBS</t>
  </si>
  <si>
    <t>FOYER</t>
  </si>
  <si>
    <t>CEILING MOUNT</t>
  </si>
  <si>
    <t>DINING</t>
  </si>
  <si>
    <t>WALL MOUNT</t>
  </si>
  <si>
    <t>PENDANTS</t>
  </si>
  <si>
    <t>CEILING FAN</t>
  </si>
  <si>
    <t>LAUNDRY ROOM</t>
  </si>
  <si>
    <t>FITNESS ROOM</t>
  </si>
  <si>
    <t>EXTERIOR LIGHTING</t>
  </si>
  <si>
    <t>FRONT ENTRY</t>
  </si>
  <si>
    <t>COVERED PATIO</t>
  </si>
  <si>
    <t>FLOODS</t>
  </si>
  <si>
    <t>TOTAL (INCLUDING BULBS)</t>
  </si>
  <si>
    <t>COMMUNICATIONS</t>
  </si>
  <si>
    <t>ELECTRONIC SAFETY &amp; SECURITY</t>
  </si>
  <si>
    <t>Athletic/Recreational Surfacing</t>
  </si>
  <si>
    <t>Fences/Gates</t>
  </si>
  <si>
    <t>Fire Pit Allowance</t>
  </si>
  <si>
    <t>Exterior Grill/Hood</t>
  </si>
  <si>
    <t>EARTHWORK</t>
  </si>
  <si>
    <t>EXTERIOR IMPROVEMENTS</t>
  </si>
  <si>
    <t>Driveway</t>
  </si>
  <si>
    <t>Front Stoop</t>
  </si>
  <si>
    <t>Front Walk</t>
  </si>
  <si>
    <t>sleeve materials (pvc for under slabs)</t>
  </si>
  <si>
    <t>expansion joints at walls</t>
  </si>
  <si>
    <t>Street Curb Cut</t>
  </si>
  <si>
    <t>Additional Concrete Material for 5" thick</t>
  </si>
  <si>
    <t>CY</t>
  </si>
  <si>
    <t>Concrete Steps</t>
  </si>
  <si>
    <t>Paver inset areas</t>
  </si>
  <si>
    <t>Pump Charge for elevated balconies</t>
  </si>
  <si>
    <t>Sealer (Application of Stifle)</t>
  </si>
  <si>
    <t>STEPPING STONES</t>
  </si>
  <si>
    <t>Bullnose Edging (lakeside nosing)</t>
  </si>
  <si>
    <t>Front Stoop (brick and mortar)</t>
  </si>
  <si>
    <t>Palmeric Sand</t>
  </si>
  <si>
    <t>additional for asphalt set</t>
  </si>
  <si>
    <t>Stepping Stones</t>
  </si>
  <si>
    <t>(less beds)</t>
  </si>
  <si>
    <t>Travel/Pickup/Deliveries</t>
  </si>
  <si>
    <t>01.538</t>
  </si>
  <si>
    <t>Metal Interior Railing</t>
  </si>
  <si>
    <t>Roofing</t>
  </si>
  <si>
    <t>Athletic Equipment</t>
  </si>
  <si>
    <t>Game Room Equipment (Golf Simulator)</t>
  </si>
  <si>
    <t>31.128</t>
  </si>
  <si>
    <t>Fire Suppression</t>
  </si>
  <si>
    <t>Irrigation Allowance</t>
  </si>
  <si>
    <t>Seeding/Sod Allowance</t>
  </si>
  <si>
    <t>09.300</t>
  </si>
  <si>
    <t>Tile</t>
  </si>
  <si>
    <t>06.612</t>
  </si>
  <si>
    <t>Cabinetry Allowance</t>
  </si>
  <si>
    <t>Fireplace Facings Allowance</t>
  </si>
  <si>
    <t>Stone Masonry / Precast Sills &amp; Caps</t>
  </si>
  <si>
    <t>Footings / Foundations</t>
  </si>
  <si>
    <t>Company</t>
  </si>
  <si>
    <t>Base Bid</t>
  </si>
  <si>
    <t>PROJECT</t>
  </si>
  <si>
    <t>Equipment (Forklift/Skid Loader)</t>
  </si>
  <si>
    <t>Roof Window/Skylights/Sun Tunnel</t>
  </si>
  <si>
    <t>Tile Allowance</t>
  </si>
  <si>
    <t>Carpet Allowance</t>
  </si>
  <si>
    <t>Address Numbers</t>
  </si>
  <si>
    <t>Closet Systems Allowance</t>
  </si>
  <si>
    <t>TV's Allowance</t>
  </si>
  <si>
    <t>Water Filtration System Allowance</t>
  </si>
  <si>
    <t>Plumbing Fixtures Allowance</t>
  </si>
  <si>
    <t>Electrical Service &amp; Wiring</t>
  </si>
  <si>
    <t>Light Fixtures Allowance</t>
  </si>
  <si>
    <t>Lighting Control System Allowance</t>
  </si>
  <si>
    <t>Artificial Turf</t>
  </si>
  <si>
    <t>Water/Sewer Utilities</t>
  </si>
  <si>
    <t>33.020</t>
  </si>
  <si>
    <t>02.000</t>
  </si>
  <si>
    <t>01.000</t>
  </si>
  <si>
    <t>03.000</t>
  </si>
  <si>
    <t>04.000</t>
  </si>
  <si>
    <t>05.000</t>
  </si>
  <si>
    <t>06.000</t>
  </si>
  <si>
    <t>07.000</t>
  </si>
  <si>
    <t>08.000</t>
  </si>
  <si>
    <t>09.000</t>
  </si>
  <si>
    <t>10.000</t>
  </si>
  <si>
    <t>11.000</t>
  </si>
  <si>
    <t>Appliances Allowance</t>
  </si>
  <si>
    <t>12.000</t>
  </si>
  <si>
    <t>13.000</t>
  </si>
  <si>
    <t>14.000</t>
  </si>
  <si>
    <t>21.000</t>
  </si>
  <si>
    <t>FIRE SUPPRESSION</t>
  </si>
  <si>
    <t>22.000</t>
  </si>
  <si>
    <t>23.000</t>
  </si>
  <si>
    <t>26.000</t>
  </si>
  <si>
    <t>27.000</t>
  </si>
  <si>
    <t>28.000</t>
  </si>
  <si>
    <t>31.000</t>
  </si>
  <si>
    <t>32.000</t>
  </si>
  <si>
    <t>33.000</t>
  </si>
  <si>
    <t>Unit Rate Estimate</t>
  </si>
  <si>
    <t>Lower Level Slab</t>
  </si>
  <si>
    <t>Garage Slab Granular (GARAGE SF x .33ft x 1.25 / 18 =  tons)</t>
  </si>
  <si>
    <t>Brick (Modular)</t>
  </si>
  <si>
    <t>Soldiers/Rowblocks</t>
  </si>
  <si>
    <t>Approx. per 292lf</t>
  </si>
  <si>
    <t>12% WASTE FACTOR</t>
  </si>
  <si>
    <t>Thin Stone Corners</t>
  </si>
  <si>
    <t>Thin Stone Flats</t>
  </si>
  <si>
    <t>Full Bed Depth Stone</t>
  </si>
  <si>
    <t>Brick / Precast Sills &amp; Caps</t>
  </si>
  <si>
    <t>Roof Windows/Skylights/Sun Tunnel</t>
  </si>
  <si>
    <t>McNeil Company Wood Backer Supply/Install</t>
  </si>
  <si>
    <t>FREIGHT</t>
  </si>
  <si>
    <t>AC Pads</t>
  </si>
  <si>
    <t>Pool Deck</t>
  </si>
  <si>
    <t>City Sidewalks</t>
  </si>
  <si>
    <t>Rear Patio</t>
  </si>
  <si>
    <t>City Sidewalks (4")</t>
  </si>
  <si>
    <t>Driveway (5" with rebar)</t>
  </si>
  <si>
    <t>Front Walks (4")</t>
  </si>
  <si>
    <t>Pool Deck (4")</t>
  </si>
  <si>
    <t>AC Pads (4")</t>
  </si>
  <si>
    <t>Driveway Curb</t>
  </si>
  <si>
    <t>Rear Patio (4")</t>
  </si>
  <si>
    <t>Trench Drain</t>
  </si>
  <si>
    <t>Granular (SF x .25ft x 1.25 / 18 = X tons)</t>
  </si>
  <si>
    <t>Sod - Raw Area</t>
  </si>
  <si>
    <t>Pavers Allowance</t>
  </si>
  <si>
    <t>8% waste</t>
  </si>
  <si>
    <t>total SFpavers</t>
  </si>
  <si>
    <t>Paver Material (incl tax)</t>
  </si>
  <si>
    <t>Aluminum Edging</t>
  </si>
  <si>
    <t>Subcontractor Installation</t>
  </si>
  <si>
    <t>NOTE: verify full pallet quantities or sf count</t>
  </si>
  <si>
    <t>Sealer / Enhancer</t>
  </si>
  <si>
    <t>Sewer / Water Utilities</t>
  </si>
  <si>
    <t>NO MARKUP TOTAL</t>
  </si>
  <si>
    <t>MARKUP PERCENTAGE</t>
  </si>
  <si>
    <t>per Laura at Watkins:</t>
  </si>
  <si>
    <t>thin stone mortar coverage - Promix 70lb bag is 15sf/bag for joints; 7sf/bag for scratch coat</t>
  </si>
  <si>
    <t>full bed depth stone mortar coverage - depends on stone size, but 7-10sf/bag gets close</t>
  </si>
  <si>
    <t>german schmear style mortar coverage - depends on heaviness of schmear</t>
  </si>
  <si>
    <t>approximate sf/ton for full bed depth stone - 38-40sf/ton</t>
  </si>
  <si>
    <t>Per Laura at Watkins:</t>
  </si>
  <si>
    <t>125 brick/bag of masonry for this product</t>
  </si>
  <si>
    <t>Brick (modular)</t>
  </si>
  <si>
    <t>approx. every 3lf</t>
  </si>
  <si>
    <t>.10 ties per brick</t>
  </si>
  <si>
    <t>12"x150'/roll</t>
  </si>
  <si>
    <t>premix mortar (colored)</t>
  </si>
  <si>
    <t>premix mortar (standard gray)</t>
  </si>
  <si>
    <t>*adjust brick/cube quantity based on brick size</t>
  </si>
  <si>
    <t>12% waste factor</t>
  </si>
  <si>
    <t>Approximate ton qty</t>
  </si>
  <si>
    <t>sf/ton</t>
  </si>
  <si>
    <t>tons</t>
  </si>
  <si>
    <t>stone sf</t>
  </si>
  <si>
    <t>$/ton</t>
  </si>
  <si>
    <t>$/sf</t>
  </si>
  <si>
    <t>$/each</t>
  </si>
  <si>
    <t>Scratch coat mortar</t>
  </si>
  <si>
    <t>Premix Mortar (standard gray)</t>
  </si>
  <si>
    <t>Premix Mortar (colored)</t>
  </si>
  <si>
    <t>Metal Lathe</t>
  </si>
  <si>
    <t>27"x96", assume 16sf with overlap</t>
  </si>
  <si>
    <t>approx. 150-200sf/pallet</t>
  </si>
  <si>
    <t>Felt</t>
  </si>
  <si>
    <t>200sf/roll</t>
  </si>
  <si>
    <t>Lathe Bottom Weep Screed</t>
  </si>
  <si>
    <t>assume 10'</t>
  </si>
  <si>
    <t>Rainscreen, Keene</t>
  </si>
  <si>
    <t>Unit Rate Estimate - rates updated March of 2026</t>
  </si>
  <si>
    <t>BASE AND CASING</t>
  </si>
  <si>
    <t>Base Shoe</t>
  </si>
  <si>
    <t>PVC Base - Azek (Garage)</t>
  </si>
  <si>
    <t>BEAMS</t>
  </si>
  <si>
    <t>Industrial Board (structure)</t>
  </si>
  <si>
    <t>MISC. TRIM DETAILS</t>
  </si>
  <si>
    <t>STAIR PARTS</t>
  </si>
  <si>
    <t>1x12 skirt boards</t>
  </si>
  <si>
    <t>Planing Charge</t>
  </si>
  <si>
    <t>End Cap &amp; Balcony Nosing</t>
  </si>
  <si>
    <t>subtotal</t>
  </si>
  <si>
    <t>7% tax</t>
  </si>
  <si>
    <t>PRIMARY BEDROOM</t>
  </si>
  <si>
    <t>PRIMARY BATHROOM</t>
  </si>
  <si>
    <t>PRIMARY WARDROBE</t>
  </si>
  <si>
    <t>SERVICE ENTRY</t>
  </si>
  <si>
    <t>FLUSH MOUNT - by elect.</t>
  </si>
  <si>
    <t>Audio-Visual Systems/Structured Wire/Sound System Allowance</t>
  </si>
  <si>
    <t>Security System/Fire Protection/Video Surveillance Allowance</t>
  </si>
  <si>
    <t>WALL MOUNT - by elect.</t>
  </si>
  <si>
    <t>LED - by elect.</t>
  </si>
  <si>
    <t>MECHANICAL/STORAGE</t>
  </si>
  <si>
    <t>PRIMARY BATH</t>
  </si>
  <si>
    <t>FIBERGLASS SHOWER BASE</t>
  </si>
  <si>
    <t>BIDET SEAT</t>
  </si>
  <si>
    <t>POT FILLER</t>
  </si>
  <si>
    <t>RO FAUCET</t>
  </si>
  <si>
    <t>PANTRY</t>
  </si>
  <si>
    <t>OUTDOOR</t>
  </si>
  <si>
    <t>HOOKS</t>
  </si>
  <si>
    <t>APPLIANCE PULLS</t>
  </si>
  <si>
    <t>POCKET DOOR</t>
  </si>
  <si>
    <t>HINGE DOOR STOP</t>
  </si>
  <si>
    <t>BASE DOOR STOP</t>
  </si>
  <si>
    <t>PATIO - MULTIPOINT</t>
  </si>
  <si>
    <t>FLOOR STOP</t>
  </si>
  <si>
    <t>Emtek</t>
  </si>
  <si>
    <t>SPRING HINGE</t>
  </si>
  <si>
    <t>3 1/2" HINGES - per pair</t>
  </si>
  <si>
    <t>4" HINGES - per pair</t>
  </si>
  <si>
    <t>TOTAL ALL ACCESSORIES</t>
  </si>
  <si>
    <t>TOTAL LABOR</t>
  </si>
  <si>
    <t>Field Material</t>
  </si>
  <si>
    <t>Precast Surround</t>
  </si>
  <si>
    <t>Metal Surround</t>
  </si>
  <si>
    <t>Labor - Surround</t>
  </si>
  <si>
    <t>01.578</t>
  </si>
  <si>
    <t>Site Maintenance (Snow Removal/Mowing)</t>
  </si>
  <si>
    <t>Small Tools/Supply/Rentals</t>
  </si>
  <si>
    <t>01.454</t>
  </si>
  <si>
    <t>Mockups</t>
  </si>
  <si>
    <t>In-Floor Heat</t>
  </si>
  <si>
    <t>Labor - floor</t>
  </si>
  <si>
    <t>Tile Drain</t>
  </si>
  <si>
    <t>Miter Outside Corners - Addt'l Cost</t>
  </si>
  <si>
    <t>Subtotal</t>
  </si>
  <si>
    <t>7% waste</t>
  </si>
  <si>
    <t>Total</t>
  </si>
  <si>
    <t>7% waste - typical</t>
  </si>
  <si>
    <t>15% waste - diagonal/herringbone</t>
  </si>
  <si>
    <t>LVP / LVT materials</t>
  </si>
  <si>
    <t>LVP / LVT Installation Labor</t>
  </si>
  <si>
    <t>LVP / LVT Prep / Glue / Transitions</t>
  </si>
  <si>
    <t>Wood Installation Labor</t>
  </si>
  <si>
    <t>Wood Stair Labor</t>
  </si>
  <si>
    <t>WOOD FLOOR / LVP / LVT AREAS</t>
  </si>
  <si>
    <t>Wood Flooring / LVP / LVT Allowance</t>
  </si>
  <si>
    <t>Wood/LVP/LVT Flooring Allowance</t>
  </si>
  <si>
    <t>Garage</t>
  </si>
  <si>
    <t>Total SF</t>
  </si>
  <si>
    <t>12' Roll Layout - Actual</t>
  </si>
  <si>
    <t>Floor Prep / Tack Strip / Etc.</t>
  </si>
  <si>
    <t>Carpet Pad (memory foam)</t>
  </si>
  <si>
    <t>PROJECT DURATION - MONTHS</t>
  </si>
  <si>
    <t>HOURS/WEEK</t>
  </si>
  <si>
    <t>COST/WEEK</t>
  </si>
  <si>
    <t>APPROX. HOURS/DAY</t>
  </si>
  <si>
    <t>PROJECT DURATION - WEEKS</t>
  </si>
  <si>
    <t>1" Meter Install</t>
  </si>
  <si>
    <t>Rates updated March 2026</t>
  </si>
  <si>
    <t>Rates updated March 2026 (based on Schachne)</t>
  </si>
  <si>
    <t>$1.00-$2,000</t>
  </si>
  <si>
    <t>$2,000-$25,000</t>
  </si>
  <si>
    <t>$41.00 for first $2,000, plus $9.53 for each additional $1,000</t>
  </si>
  <si>
    <t>$25,001-$50,000</t>
  </si>
  <si>
    <t>$260.19 for first $25,000, plus $6.44 for each additional $1,000</t>
  </si>
  <si>
    <t>$50,001-$100,000</t>
  </si>
  <si>
    <t>$100,001-$500,000</t>
  </si>
  <si>
    <t>$500,001-$1,000,000</t>
  </si>
  <si>
    <t>$1,000,001 and up</t>
  </si>
  <si>
    <t>$421.19 for first $50,000, plus $3.19 for each additional $1,000</t>
  </si>
  <si>
    <t>$580.69 for first $100,000, plus $2.78 for each additional $1,000</t>
  </si>
  <si>
    <t>$1,692.69 for first $500,000, plus $2.37 for each additional $1,000</t>
  </si>
  <si>
    <t>$2877.69 for first $1,000,000, plus $1.96 for each additional $1,000</t>
  </si>
  <si>
    <t>https://permits.cityofomaha.org/fees</t>
  </si>
  <si>
    <t>City of Blair</t>
  </si>
  <si>
    <t>https://www.blairne.gov/DocumentCenter/View/52/Building-Permit-and-Zoning-Fees-PDF</t>
  </si>
  <si>
    <t>Finished SF (not including finished basement)</t>
  </si>
  <si>
    <t>*</t>
  </si>
  <si>
    <t>Finished Basement SF</t>
  </si>
  <si>
    <t>Unfinished Basement SF</t>
  </si>
  <si>
    <t>Garage SF</t>
  </si>
  <si>
    <t>Multiply by .006</t>
  </si>
  <si>
    <t>Bldg. Permit</t>
  </si>
  <si>
    <t>RATE/HOUR</t>
  </si>
  <si>
    <t>Portable Toilet</t>
  </si>
  <si>
    <t>HR</t>
  </si>
  <si>
    <t>(2 guys at $60/hr)</t>
  </si>
  <si>
    <t>Monthly Charge (includes tax)</t>
  </si>
  <si>
    <t>Delivery &amp; Pickup (inlcudes tax)</t>
  </si>
  <si>
    <t>Temp Gas / Water Service</t>
  </si>
  <si>
    <t>OPPD</t>
  </si>
  <si>
    <t>MUD</t>
  </si>
  <si>
    <t>Labor / Material</t>
  </si>
  <si>
    <t>Interim Clean</t>
  </si>
  <si>
    <t>Window Clean</t>
  </si>
  <si>
    <t>2-story</t>
  </si>
  <si>
    <t>Ranch</t>
  </si>
  <si>
    <t>Tools/Supplies</t>
  </si>
  <si>
    <t>Floor Sander</t>
  </si>
  <si>
    <t>Other Equipment</t>
  </si>
  <si>
    <t>Materials</t>
  </si>
  <si>
    <t>Snow Removal</t>
  </si>
  <si>
    <t>Mowing/Spraying/Weedeating</t>
  </si>
  <si>
    <t>Site Maintenance</t>
  </si>
  <si>
    <t>Plantings &amp; Beds</t>
  </si>
  <si>
    <t>Underground Buried Drainage Allowance</t>
  </si>
  <si>
    <t>Hogan Residence</t>
  </si>
  <si>
    <t>811 N 143rd Plaza, Omaha, NE 68154</t>
  </si>
  <si>
    <t>July 2026</t>
  </si>
  <si>
    <t>Elevator (rough-in only, future)</t>
  </si>
  <si>
    <t>Fireplaces / Chimney Pot</t>
  </si>
  <si>
    <t>Fitness Room Carpet Tile</t>
  </si>
  <si>
    <t>07.455</t>
  </si>
  <si>
    <t>Wood Interior Trim / Stair Parts / Garage Step</t>
  </si>
  <si>
    <t>OFFICE</t>
  </si>
  <si>
    <t>GATHERING ROOM</t>
  </si>
  <si>
    <t>LOUNGE</t>
  </si>
  <si>
    <t>OPEN SHELVES</t>
  </si>
  <si>
    <t>LL BAR</t>
  </si>
  <si>
    <t>LL FAMILY ROOM</t>
  </si>
  <si>
    <t>BATHROOM 2</t>
  </si>
  <si>
    <t>BATHROOM 3</t>
  </si>
  <si>
    <t>Bath Accessories - PER BRIGGS QUOTE</t>
  </si>
  <si>
    <t>SUMP CLOSET KNOBS</t>
  </si>
  <si>
    <t>FLUSH BOLT @ OFFICE</t>
  </si>
  <si>
    <t>PER BRIGGS QUOTE - TOTAL</t>
  </si>
  <si>
    <t>Covered Patio Sunshade</t>
  </si>
  <si>
    <t>BATHROOM 2 VANITY</t>
  </si>
  <si>
    <t>BATHROOM 3 VANITY</t>
  </si>
  <si>
    <t>WARDROBE 2</t>
  </si>
  <si>
    <t>WARDROBE 3</t>
  </si>
  <si>
    <t>BEDROOM 2</t>
  </si>
  <si>
    <t>BEDROOM 3</t>
  </si>
  <si>
    <t>CANS - by elect.</t>
  </si>
  <si>
    <t>BILLIARDS</t>
  </si>
  <si>
    <t>WALL PIERS</t>
  </si>
  <si>
    <t>BASE MOUNT</t>
  </si>
  <si>
    <t>FOYER/STAIR</t>
  </si>
  <si>
    <t>ART LIGHT</t>
  </si>
  <si>
    <t>Exterior Railing</t>
  </si>
  <si>
    <t>Windows (Pella Reserve)</t>
  </si>
  <si>
    <t>Kitchen</t>
  </si>
  <si>
    <t>raw area - 112sf + waste</t>
  </si>
  <si>
    <t>say 140sf order</t>
  </si>
  <si>
    <t>Laundry</t>
  </si>
  <si>
    <t>raw area - 62sf + waste</t>
  </si>
  <si>
    <t>say 80sf order</t>
  </si>
  <si>
    <t>Master Bath</t>
  </si>
  <si>
    <t>say 130sf order</t>
  </si>
  <si>
    <t>raw area - 103sf + waste</t>
  </si>
  <si>
    <t>Lower Level Billiards, Hall, Bath 2, Storage Closet</t>
  </si>
  <si>
    <t>raw area - 653sf + waste</t>
  </si>
  <si>
    <t>say 760sf</t>
  </si>
  <si>
    <t>Lower Level Bath 3</t>
  </si>
  <si>
    <t>raw area - 46sf + waste</t>
  </si>
  <si>
    <t>say 60sf</t>
  </si>
  <si>
    <t>28sf + waste</t>
  </si>
  <si>
    <t>say 40sf to order</t>
  </si>
  <si>
    <t>5% waste</t>
  </si>
  <si>
    <t>polyaspartic</t>
  </si>
  <si>
    <t>concrete paint</t>
  </si>
  <si>
    <t>Mechanical/Storage 1</t>
  </si>
  <si>
    <t>Mechanical/Storage 2</t>
  </si>
  <si>
    <t>Polyaspartic (mtl and install)</t>
  </si>
  <si>
    <t>Concrete Porch Paint (mtl and install)</t>
  </si>
  <si>
    <t>Lower Level Bedrooms</t>
  </si>
  <si>
    <t>Lower Level Family Room</t>
  </si>
  <si>
    <t>Conversion to SY (X 1.35 / 9)</t>
  </si>
  <si>
    <t>pattern repeat</t>
  </si>
  <si>
    <t>with tax</t>
  </si>
  <si>
    <t>PROJECT COST SUMMARY</t>
  </si>
  <si>
    <t>Topsoil/Fine Grade/Sod Allowance</t>
  </si>
  <si>
    <t>Backsplash &amp; Wall Tile</t>
  </si>
  <si>
    <t>Service Entry Hooks Wall</t>
  </si>
  <si>
    <t>Kitchen - Hood Wall Above Slab Splash</t>
  </si>
  <si>
    <t>20sf + waste = 25sf</t>
  </si>
  <si>
    <t>Pantry Backsplash</t>
  </si>
  <si>
    <t>14sf + waste = 18sf</t>
  </si>
  <si>
    <t>LL Bar Backsplash</t>
  </si>
  <si>
    <t>36sf + waste = 45sf</t>
  </si>
  <si>
    <t>Appliance Allowance (Wolf package)</t>
  </si>
  <si>
    <t>Bath 2</t>
  </si>
  <si>
    <t>96sf + waste = 120sf</t>
  </si>
  <si>
    <t>15sf + waste = 19sf</t>
  </si>
  <si>
    <t>fiberglass base</t>
  </si>
  <si>
    <t>Labor - install shelves</t>
  </si>
  <si>
    <t>Bath 3</t>
  </si>
  <si>
    <t>103sf + waste = 130sf</t>
  </si>
  <si>
    <t>16sf + waste = 20sf</t>
  </si>
  <si>
    <t>23lf + waste = 30lf</t>
  </si>
  <si>
    <t>Primary Shower</t>
  </si>
  <si>
    <t>183sf + waste = 230sf</t>
  </si>
  <si>
    <t>30sf + waste = 40sf</t>
  </si>
  <si>
    <t>25lf + waste = 32lf</t>
  </si>
  <si>
    <t>Labor - install seat, shelves, jamb and curb</t>
  </si>
  <si>
    <t>LL Fitness Room</t>
  </si>
  <si>
    <t>Interior Wood Doors (Karona)</t>
  </si>
  <si>
    <t>344brick/cube x 27 cubes</t>
  </si>
  <si>
    <t>1600/600</t>
  </si>
  <si>
    <t>9288/30 + waste</t>
  </si>
  <si>
    <t>260lf/3</t>
  </si>
  <si>
    <t>260/150</t>
  </si>
  <si>
    <t>Brick Masonry</t>
  </si>
  <si>
    <t>stone lf</t>
  </si>
  <si>
    <t>876/7</t>
  </si>
  <si>
    <t>4'x65' (260sf)</t>
  </si>
  <si>
    <t>1260/600</t>
  </si>
  <si>
    <t>1260/260</t>
  </si>
  <si>
    <t>400/7</t>
  </si>
  <si>
    <t>400/15</t>
  </si>
  <si>
    <t>400/200</t>
  </si>
  <si>
    <t>OLD CAROLINA TYRON HMOS</t>
  </si>
  <si>
    <t>WILLIAMSBURG CHERRY OR WELLINGTON</t>
  </si>
  <si>
    <t>Baltazar</t>
  </si>
  <si>
    <t>Artisan Stone</t>
  </si>
  <si>
    <t>Precast</t>
  </si>
  <si>
    <t>Dreamcast (outdoor fireplace surround)</t>
  </si>
  <si>
    <t>Carpet Tile/Rubber Flooring Material &amp; Labor</t>
  </si>
  <si>
    <t>Poplar</t>
  </si>
  <si>
    <t>White Oak</t>
  </si>
  <si>
    <t>Beech</t>
  </si>
  <si>
    <t>(135) 8', (105) 10', (6) 12', (7) 14'</t>
  </si>
  <si>
    <t>(7) 8', (12) 10'</t>
  </si>
  <si>
    <t>(10) 8', (5) 10', (2) 14'</t>
  </si>
  <si>
    <t>5 1/2" Flat (1x6)</t>
  </si>
  <si>
    <t>CEILING DETAILS</t>
  </si>
  <si>
    <t>1/2"x1" Double Eased Edge</t>
  </si>
  <si>
    <t>2 1/2" Casing SEC-085</t>
  </si>
  <si>
    <t>4" Base SEB-252</t>
  </si>
  <si>
    <t>6" Base SEB-252</t>
  </si>
  <si>
    <t>Applied Moulding SEH-045</t>
  </si>
  <si>
    <t>3x/4"x10" SBM-002</t>
  </si>
  <si>
    <t>6" Crown SER-129</t>
  </si>
  <si>
    <t>PRIMARY BEDROOM ACCENT WALL</t>
  </si>
  <si>
    <t>PRIMARY BATHROOM MIRRORS</t>
  </si>
  <si>
    <t>FOYER PANELED OPENINGS</t>
  </si>
  <si>
    <t>FOYER WALL MOULDINGS</t>
  </si>
  <si>
    <t>SEH-045</t>
  </si>
  <si>
    <t>(22) 8', (12) 10', (3) 12'</t>
  </si>
  <si>
    <t>(9) 8', (4) 10'</t>
  </si>
  <si>
    <t>In Cabinetry</t>
  </si>
  <si>
    <t>3/4"x4x10</t>
  </si>
  <si>
    <t>3/4"x4x8</t>
  </si>
  <si>
    <t>Wood Handrail</t>
  </si>
  <si>
    <t>(2) 10, (2) 14'</t>
  </si>
  <si>
    <t>(1) 10'</t>
  </si>
  <si>
    <t>(2) 10'</t>
  </si>
  <si>
    <t>6" Crown - included in Ceiling Details</t>
  </si>
  <si>
    <t>Backer - 1x4</t>
  </si>
  <si>
    <t>End Cap Nosing</t>
  </si>
  <si>
    <t>(3) 10'</t>
  </si>
  <si>
    <t>SEC-085 skirt board cap</t>
  </si>
  <si>
    <t xml:space="preserve">1/2"x12" End Cap Treads </t>
  </si>
  <si>
    <t>1/2"x8" End Cap Risers</t>
  </si>
  <si>
    <t>(1) 8', (1) 10', (1) 12'</t>
  </si>
  <si>
    <t>Window Jamb Extensions 1X10</t>
  </si>
  <si>
    <t>876/40</t>
  </si>
  <si>
    <t>OPTION - MORE THIN STONE, LESS FULL BED DEPTH</t>
  </si>
  <si>
    <t>Gathering Room</t>
  </si>
  <si>
    <t>Stone Slab Surround &amp; Hearth</t>
  </si>
  <si>
    <t>Wood mantle &amp; wood paneling</t>
  </si>
  <si>
    <t>in cabinetry</t>
  </si>
  <si>
    <t>Thin Stone - Flats</t>
  </si>
  <si>
    <t>Thin Stone - Corners</t>
  </si>
  <si>
    <t>Setting Materials</t>
  </si>
  <si>
    <t>LL Family Room</t>
  </si>
  <si>
    <t>Wood paneling</t>
  </si>
  <si>
    <t>in drywall</t>
  </si>
  <si>
    <t>Exterior Covered Patio - accounted for in 04-430 Stone Masonry</t>
  </si>
  <si>
    <t>GARAGE STEP</t>
  </si>
  <si>
    <t>Timbertech composite decking</t>
  </si>
  <si>
    <t>(16) 8', (12) 10', (5) 12'</t>
  </si>
  <si>
    <t>(50) 8', (20) 10', (7) 12', (2) 14'</t>
  </si>
  <si>
    <t>(6) 10'</t>
  </si>
  <si>
    <t>(8) 8', (20) 10', (4) 12'</t>
  </si>
  <si>
    <t>Arched mouldings</t>
  </si>
  <si>
    <t>(6) 8', (17) 14'</t>
  </si>
  <si>
    <t>6" Crown SER-129 - included in crown section above</t>
  </si>
  <si>
    <t>9142/30</t>
  </si>
  <si>
    <t>Security System/Fire Protect. Allowance</t>
  </si>
  <si>
    <t>AV Systems Allowance</t>
  </si>
  <si>
    <t>Plumbing (incl. garage drain)</t>
  </si>
  <si>
    <t>HVAC (incl. garage heater option)</t>
  </si>
  <si>
    <t>alternate</t>
  </si>
  <si>
    <t>416brick/cube x 22 cubes</t>
  </si>
  <si>
    <t>Deposit</t>
  </si>
  <si>
    <t>Pay App #1</t>
  </si>
  <si>
    <t>Pay App #2</t>
  </si>
  <si>
    <t>Pay App #3</t>
  </si>
  <si>
    <t>Pay App #4</t>
  </si>
  <si>
    <t>Pay App #5</t>
  </si>
  <si>
    <t>Pay App #6</t>
  </si>
  <si>
    <t>Pay App #7</t>
  </si>
  <si>
    <t>Pay App #8</t>
  </si>
  <si>
    <t>Pay App #9</t>
  </si>
  <si>
    <t>Pay App #10</t>
  </si>
  <si>
    <t>Pay App #11</t>
  </si>
  <si>
    <t>Pay App #12</t>
  </si>
  <si>
    <t>Pay App #13</t>
  </si>
  <si>
    <t>Pay App #14</t>
  </si>
  <si>
    <t>Pay App #15</t>
  </si>
  <si>
    <t>Pay App #16</t>
  </si>
  <si>
    <t>Pay App #17</t>
  </si>
  <si>
    <t>Lot</t>
  </si>
  <si>
    <t>4/31/2025</t>
  </si>
  <si>
    <t>11/31/2024</t>
  </si>
  <si>
    <t>-</t>
  </si>
  <si>
    <t>Bldg Months</t>
  </si>
  <si>
    <t>less deposit</t>
  </si>
  <si>
    <t>Approximate Cashflow Projection</t>
  </si>
  <si>
    <t>Payment</t>
  </si>
  <si>
    <t>TOTAL SUM</t>
  </si>
  <si>
    <t>% of Contract</t>
  </si>
  <si>
    <t>HOGAN</t>
  </si>
  <si>
    <t>MACKINTOSH</t>
  </si>
  <si>
    <t>August 2026</t>
  </si>
  <si>
    <t>September 2026</t>
  </si>
  <si>
    <t>October 2026</t>
  </si>
  <si>
    <t>November 2026</t>
  </si>
  <si>
    <t>December 2026</t>
  </si>
  <si>
    <t>January 2027</t>
  </si>
  <si>
    <t>February 2027</t>
  </si>
  <si>
    <t>March 2027</t>
  </si>
  <si>
    <t>April 2027</t>
  </si>
  <si>
    <t>May 2027</t>
  </si>
  <si>
    <t>June 2027</t>
  </si>
  <si>
    <t>July 2027</t>
  </si>
  <si>
    <t>August 2027</t>
  </si>
  <si>
    <t>September 2027</t>
  </si>
  <si>
    <t>October 2027</t>
  </si>
  <si>
    <t>November 2027</t>
  </si>
  <si>
    <t>December 2027</t>
  </si>
  <si>
    <t>January 2028</t>
  </si>
  <si>
    <t>February 2028</t>
  </si>
  <si>
    <t>Lot Purchase</t>
  </si>
  <si>
    <t>Month</t>
  </si>
  <si>
    <t>Invoice #</t>
  </si>
  <si>
    <t>Approx. Payment</t>
  </si>
  <si>
    <t>TOTAL SUM (HOUSE ONLY)</t>
  </si>
  <si>
    <t>Home Construction</t>
  </si>
  <si>
    <t>Approximate Cashflow Projection - Hogan</t>
  </si>
  <si>
    <t>CROCKETT</t>
  </si>
  <si>
    <t>assumed total value</t>
  </si>
  <si>
    <t>less desposit</t>
  </si>
  <si>
    <t>Approximate Cashflow Projection - Crockett</t>
  </si>
  <si>
    <t>March 2028</t>
  </si>
  <si>
    <t>billings typically middle of month</t>
  </si>
  <si>
    <t>April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</si>
</sst>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5" formatCode="&quot;$&quot;#,##0_);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&quot;$&quot;#,##0"/>
    <numFmt numFmtId="167" formatCode="_(* #,##0.000_);_(* \(#,##0.000\);_(* &quot;-&quot;??_);_(@_)"/>
    <numFmt numFmtId="168" formatCode="_(&quot;$&quot;* #,##0.000_);_(&quot;$&quot;* \(#,##0.000\);_(&quot;$&quot;* &quot;-&quot;??_);_(@_)"/>
    <numFmt numFmtId="169" formatCode="&quot;$&quot;#,##0.00"/>
    <numFmt numFmtId="170" formatCode="_(&quot;$&quot;* #,##0_);_(&quot;$&quot;* \(#,##0\);_(&quot;$&quot;* &quot;-&quot;??_);_(@_)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u/>
      <sz val="10"/>
      <name val="Arial"/>
      <family val="2"/>
    </font>
    <font>
      <i/>
      <u/>
      <sz val="10"/>
      <name val="Arial"/>
      <family val="2"/>
    </font>
    <font>
      <b/>
      <u/>
      <sz val="10"/>
      <name val="Arial"/>
      <family val="2"/>
    </font>
    <font>
      <sz val="10"/>
      <color indexed="9"/>
      <name val="Arial"/>
      <family val="2"/>
    </font>
    <font>
      <sz val="10"/>
      <color rgb="FFFF0000"/>
      <name val="Arial"/>
      <family val="2"/>
    </font>
    <font>
      <b/>
      <u/>
      <sz val="11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rgb="FFD3BC31"/>
      </right>
      <top/>
      <bottom/>
      <diagonal/>
    </border>
    <border>
      <left style="thick">
        <color rgb="FFD3BC31"/>
      </left>
      <right/>
      <top/>
      <bottom/>
      <diagonal/>
    </border>
    <border>
      <left style="thick">
        <color rgb="FFD3BC31"/>
      </left>
      <right/>
      <top style="thick">
        <color rgb="FFD3BC31"/>
      </top>
      <bottom style="thick">
        <color rgb="FFD3BC31"/>
      </bottom>
      <diagonal/>
    </border>
    <border>
      <left style="thick">
        <color rgb="FFD3BC31"/>
      </left>
      <right style="thick">
        <color rgb="FFD3BC31"/>
      </right>
      <top style="thick">
        <color rgb="FFD3BC31"/>
      </top>
      <bottom style="thick">
        <color rgb="FFD3BC31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1" fillId="0" borderId="0"/>
    <xf numFmtId="9" fontId="1" fillId="0" borderId="0" applyFont="0" applyFill="0" applyBorder="0" applyAlignment="0" applyProtection="0"/>
  </cellStyleXfs>
  <cellXfs count="47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2" fontId="7" fillId="0" borderId="0" xfId="0" quotePrefix="1" applyNumberFormat="1" applyFont="1" applyAlignment="1">
      <alignment horizontal="center"/>
    </xf>
    <xf numFmtId="0" fontId="7" fillId="0" borderId="0" xfId="0" applyFont="1"/>
    <xf numFmtId="0" fontId="7" fillId="0" borderId="0" xfId="0" quotePrefix="1" applyFont="1" applyAlignment="1">
      <alignment horizontal="center"/>
    </xf>
    <xf numFmtId="165" fontId="7" fillId="0" borderId="0" xfId="0" quotePrefix="1" applyNumberFormat="1" applyFont="1" applyAlignment="1">
      <alignment horizontal="center"/>
    </xf>
    <xf numFmtId="37" fontId="5" fillId="0" borderId="4" xfId="2" applyNumberFormat="1" applyFont="1" applyFill="1" applyBorder="1" applyAlignment="1" applyProtection="1">
      <alignment horizontal="center"/>
    </xf>
    <xf numFmtId="43" fontId="5" fillId="0" borderId="4" xfId="1" applyFont="1" applyFill="1" applyBorder="1" applyAlignment="1" applyProtection="1">
      <alignment horizontal="center"/>
    </xf>
    <xf numFmtId="43" fontId="5" fillId="0" borderId="5" xfId="1" applyFont="1" applyFill="1" applyBorder="1" applyAlignment="1" applyProtection="1">
      <alignment horizontal="center"/>
    </xf>
    <xf numFmtId="3" fontId="5" fillId="0" borderId="4" xfId="2" applyNumberFormat="1" applyFont="1" applyFill="1" applyBorder="1" applyAlignment="1" applyProtection="1">
      <alignment horizontal="center"/>
    </xf>
    <xf numFmtId="3" fontId="7" fillId="0" borderId="0" xfId="0" applyNumberFormat="1" applyFont="1" applyAlignment="1">
      <alignment horizontal="left"/>
    </xf>
    <xf numFmtId="3" fontId="7" fillId="0" borderId="0" xfId="0" applyNumberFormat="1" applyFont="1"/>
    <xf numFmtId="43" fontId="7" fillId="0" borderId="0" xfId="1" applyFont="1" applyFill="1" applyBorder="1" applyAlignment="1" applyProtection="1">
      <alignment horizontal="center"/>
    </xf>
    <xf numFmtId="3" fontId="5" fillId="0" borderId="2" xfId="0" applyNumberFormat="1" applyFont="1" applyBorder="1"/>
    <xf numFmtId="3" fontId="5" fillId="0" borderId="4" xfId="0" applyNumberFormat="1" applyFont="1" applyBorder="1" applyAlignment="1">
      <alignment horizontal="center"/>
    </xf>
    <xf numFmtId="165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5" fillId="3" borderId="0" xfId="0" applyFont="1" applyFill="1" applyAlignment="1">
      <alignment horizontal="left"/>
    </xf>
    <xf numFmtId="0" fontId="5" fillId="3" borderId="0" xfId="0" applyFont="1" applyFill="1"/>
    <xf numFmtId="1" fontId="5" fillId="3" borderId="0" xfId="0" applyNumberFormat="1" applyFont="1" applyFill="1"/>
    <xf numFmtId="164" fontId="5" fillId="3" borderId="0" xfId="1" applyNumberFormat="1" applyFont="1" applyFill="1" applyBorder="1" applyProtection="1"/>
    <xf numFmtId="3" fontId="7" fillId="3" borderId="0" xfId="0" applyNumberFormat="1" applyFont="1" applyFill="1" applyAlignment="1">
      <alignment horizontal="center"/>
    </xf>
    <xf numFmtId="3" fontId="7" fillId="3" borderId="0" xfId="0" applyNumberFormat="1" applyFont="1" applyFill="1"/>
    <xf numFmtId="3" fontId="7" fillId="3" borderId="0" xfId="0" applyNumberFormat="1" applyFont="1" applyFill="1" applyAlignment="1">
      <alignment horizontal="right"/>
    </xf>
    <xf numFmtId="3" fontId="7" fillId="3" borderId="0" xfId="0" applyNumberFormat="1" applyFont="1" applyFill="1" applyAlignment="1">
      <alignment horizontal="left"/>
    </xf>
    <xf numFmtId="43" fontId="7" fillId="3" borderId="0" xfId="1" applyFont="1" applyFill="1" applyBorder="1" applyProtection="1"/>
    <xf numFmtId="0" fontId="7" fillId="3" borderId="0" xfId="0" applyFont="1" applyFill="1" applyAlignment="1">
      <alignment horizontal="right"/>
    </xf>
    <xf numFmtId="0" fontId="7" fillId="3" borderId="0" xfId="0" applyFont="1" applyFill="1" applyAlignment="1">
      <alignment horizontal="left"/>
    </xf>
    <xf numFmtId="0" fontId="7" fillId="3" borderId="0" xfId="0" applyFont="1" applyFill="1"/>
    <xf numFmtId="0" fontId="5" fillId="4" borderId="0" xfId="0" applyFont="1" applyFill="1"/>
    <xf numFmtId="1" fontId="7" fillId="4" borderId="0" xfId="0" applyNumberFormat="1" applyFont="1" applyFill="1"/>
    <xf numFmtId="164" fontId="7" fillId="4" borderId="0" xfId="1" applyNumberFormat="1" applyFont="1" applyFill="1" applyBorder="1" applyProtection="1"/>
    <xf numFmtId="3" fontId="7" fillId="4" borderId="0" xfId="0" applyNumberFormat="1" applyFont="1" applyFill="1" applyAlignment="1">
      <alignment horizontal="center"/>
    </xf>
    <xf numFmtId="0" fontId="7" fillId="4" borderId="0" xfId="0" applyFont="1" applyFill="1"/>
    <xf numFmtId="3" fontId="7" fillId="4" borderId="0" xfId="0" applyNumberFormat="1" applyFont="1" applyFill="1" applyAlignment="1">
      <alignment horizontal="left"/>
    </xf>
    <xf numFmtId="3" fontId="5" fillId="4" borderId="0" xfId="0" applyNumberFormat="1" applyFont="1" applyFill="1" applyAlignment="1">
      <alignment horizontal="right"/>
    </xf>
    <xf numFmtId="43" fontId="7" fillId="4" borderId="0" xfId="1" applyFont="1" applyFill="1" applyBorder="1" applyProtection="1"/>
    <xf numFmtId="0" fontId="5" fillId="4" borderId="0" xfId="0" applyFont="1" applyFill="1" applyAlignment="1">
      <alignment horizontal="left"/>
    </xf>
    <xf numFmtId="14" fontId="5" fillId="4" borderId="0" xfId="0" applyNumberFormat="1" applyFont="1" applyFill="1" applyAlignment="1">
      <alignment horizontal="left"/>
    </xf>
    <xf numFmtId="0" fontId="5" fillId="4" borderId="0" xfId="0" applyFont="1" applyFill="1" applyAlignment="1">
      <alignment horizontal="center"/>
    </xf>
    <xf numFmtId="3" fontId="7" fillId="4" borderId="0" xfId="0" applyNumberFormat="1" applyFont="1" applyFill="1"/>
    <xf numFmtId="3" fontId="7" fillId="4" borderId="0" xfId="0" applyNumberFormat="1" applyFont="1" applyFill="1" applyAlignment="1">
      <alignment horizontal="right"/>
    </xf>
    <xf numFmtId="1" fontId="5" fillId="0" borderId="0" xfId="0" applyNumberFormat="1" applyFont="1" applyAlignment="1">
      <alignment horizontal="center"/>
    </xf>
    <xf numFmtId="164" fontId="5" fillId="0" borderId="0" xfId="1" applyNumberFormat="1" applyFont="1" applyFill="1" applyBorder="1" applyAlignment="1" applyProtection="1">
      <alignment horizontal="center"/>
    </xf>
    <xf numFmtId="3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left"/>
    </xf>
    <xf numFmtId="43" fontId="7" fillId="0" borderId="0" xfId="1" applyFont="1" applyFill="1" applyBorder="1" applyProtection="1"/>
    <xf numFmtId="0" fontId="5" fillId="0" borderId="0" xfId="0" applyFont="1" applyAlignment="1">
      <alignment horizontal="right"/>
    </xf>
    <xf numFmtId="167" fontId="7" fillId="0" borderId="0" xfId="1" applyNumberFormat="1" applyFont="1" applyFill="1" applyBorder="1" applyProtection="1"/>
    <xf numFmtId="5" fontId="7" fillId="0" borderId="0" xfId="0" applyNumberFormat="1" applyFont="1" applyAlignment="1">
      <alignment horizontal="right"/>
    </xf>
    <xf numFmtId="164" fontId="7" fillId="0" borderId="0" xfId="1" applyNumberFormat="1" applyFont="1" applyFill="1" applyBorder="1" applyProtection="1"/>
    <xf numFmtId="0" fontId="5" fillId="0" borderId="1" xfId="0" applyFont="1" applyBorder="1" applyAlignment="1">
      <alignment horizontal="right"/>
    </xf>
    <xf numFmtId="3" fontId="7" fillId="0" borderId="1" xfId="0" applyNumberFormat="1" applyFont="1" applyBorder="1"/>
    <xf numFmtId="1" fontId="7" fillId="0" borderId="0" xfId="0" applyNumberFormat="1" applyFont="1"/>
    <xf numFmtId="164" fontId="5" fillId="0" borderId="0" xfId="1" applyNumberFormat="1" applyFont="1" applyFill="1" applyBorder="1" applyAlignment="1" applyProtection="1">
      <alignment horizontal="right"/>
    </xf>
    <xf numFmtId="3" fontId="7" fillId="0" borderId="0" xfId="0" applyNumberFormat="1" applyFont="1" applyAlignment="1">
      <alignment horizontal="center"/>
    </xf>
    <xf numFmtId="0" fontId="7" fillId="0" borderId="0" xfId="0" applyFont="1" applyAlignment="1">
      <alignment horizontal="right"/>
    </xf>
    <xf numFmtId="0" fontId="5" fillId="0" borderId="0" xfId="0" applyFont="1"/>
    <xf numFmtId="3" fontId="7" fillId="0" borderId="0" xfId="0" applyNumberFormat="1" applyFont="1" applyAlignment="1">
      <alignment horizontal="right"/>
    </xf>
    <xf numFmtId="0" fontId="7" fillId="0" borderId="0" xfId="0" applyFont="1" applyAlignment="1">
      <alignment horizontal="left"/>
    </xf>
    <xf numFmtId="43" fontId="7" fillId="0" borderId="0" xfId="1" applyFont="1" applyFill="1" applyBorder="1" applyAlignment="1" applyProtection="1">
      <alignment horizontal="right"/>
    </xf>
    <xf numFmtId="164" fontId="7" fillId="0" borderId="1" xfId="1" applyNumberFormat="1" applyFont="1" applyFill="1" applyBorder="1" applyProtection="1"/>
    <xf numFmtId="9" fontId="5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right"/>
    </xf>
    <xf numFmtId="0" fontId="11" fillId="0" borderId="0" xfId="0" applyFont="1"/>
    <xf numFmtId="164" fontId="11" fillId="0" borderId="0" xfId="1" applyNumberFormat="1" applyFont="1" applyBorder="1" applyProtection="1"/>
    <xf numFmtId="164" fontId="11" fillId="0" borderId="0" xfId="1" applyNumberFormat="1" applyFont="1" applyBorder="1" applyAlignment="1" applyProtection="1">
      <alignment horizontal="center"/>
    </xf>
    <xf numFmtId="164" fontId="11" fillId="0" borderId="0" xfId="1" applyNumberFormat="1" applyFont="1" applyFill="1" applyBorder="1" applyAlignment="1" applyProtection="1">
      <alignment horizontal="center"/>
    </xf>
    <xf numFmtId="164" fontId="14" fillId="0" borderId="0" xfId="1" applyNumberFormat="1" applyFont="1" applyFill="1" applyBorder="1" applyAlignment="1" applyProtection="1">
      <alignment horizontal="center" wrapText="1"/>
    </xf>
    <xf numFmtId="165" fontId="14" fillId="0" borderId="0" xfId="0" applyNumberFormat="1" applyFont="1" applyAlignment="1">
      <alignment horizontal="center"/>
    </xf>
    <xf numFmtId="0" fontId="14" fillId="0" borderId="0" xfId="0" applyFont="1"/>
    <xf numFmtId="164" fontId="11" fillId="0" borderId="0" xfId="1" applyNumberFormat="1" applyFont="1" applyFill="1" applyBorder="1"/>
    <xf numFmtId="164" fontId="11" fillId="0" borderId="0" xfId="1" applyNumberFormat="1" applyFont="1" applyFill="1" applyBorder="1" applyAlignment="1">
      <alignment horizontal="center"/>
    </xf>
    <xf numFmtId="164" fontId="11" fillId="0" borderId="0" xfId="1" applyNumberFormat="1" applyFont="1" applyBorder="1"/>
    <xf numFmtId="164" fontId="11" fillId="0" borderId="0" xfId="1" applyNumberFormat="1" applyFont="1" applyBorder="1" applyAlignment="1">
      <alignment horizontal="center"/>
    </xf>
    <xf numFmtId="44" fontId="11" fillId="0" borderId="0" xfId="2" applyFont="1" applyBorder="1"/>
    <xf numFmtId="44" fontId="11" fillId="0" borderId="0" xfId="1" applyNumberFormat="1" applyFont="1" applyBorder="1"/>
    <xf numFmtId="0" fontId="11" fillId="0" borderId="0" xfId="0" applyFont="1" applyAlignment="1">
      <alignment horizontal="right"/>
    </xf>
    <xf numFmtId="44" fontId="11" fillId="0" borderId="0" xfId="2" applyFont="1" applyBorder="1" applyAlignment="1">
      <alignment horizontal="center"/>
    </xf>
    <xf numFmtId="0" fontId="11" fillId="0" borderId="0" xfId="1" applyNumberFormat="1" applyFont="1" applyBorder="1"/>
    <xf numFmtId="44" fontId="11" fillId="0" borderId="0" xfId="0" applyNumberFormat="1" applyFont="1"/>
    <xf numFmtId="0" fontId="16" fillId="0" borderId="0" xfId="0" applyFont="1" applyAlignment="1">
      <alignment horizontal="right"/>
    </xf>
    <xf numFmtId="0" fontId="16" fillId="0" borderId="0" xfId="0" applyFont="1"/>
    <xf numFmtId="0" fontId="14" fillId="0" borderId="0" xfId="0" applyFont="1" applyAlignment="1">
      <alignment horizontal="left"/>
    </xf>
    <xf numFmtId="164" fontId="14" fillId="0" borderId="0" xfId="1" applyNumberFormat="1" applyFont="1" applyFill="1" applyBorder="1" applyAlignment="1">
      <alignment horizontal="center"/>
    </xf>
    <xf numFmtId="164" fontId="17" fillId="0" borderId="0" xfId="1" applyNumberFormat="1" applyFont="1" applyFill="1" applyBorder="1" applyAlignment="1" applyProtection="1">
      <alignment horizontal="center" wrapText="1"/>
    </xf>
    <xf numFmtId="164" fontId="16" fillId="0" borderId="0" xfId="1" applyNumberFormat="1" applyFont="1" applyFill="1" applyBorder="1" applyAlignment="1">
      <alignment horizontal="center"/>
    </xf>
    <xf numFmtId="164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/>
    <xf numFmtId="44" fontId="11" fillId="0" borderId="0" xfId="1" applyNumberFormat="1" applyFont="1" applyFill="1" applyBorder="1"/>
    <xf numFmtId="44" fontId="11" fillId="0" borderId="0" xfId="2" applyFont="1" applyFill="1" applyBorder="1"/>
    <xf numFmtId="44" fontId="14" fillId="0" borderId="0" xfId="0" applyNumberFormat="1" applyFont="1"/>
    <xf numFmtId="44" fontId="14" fillId="0" borderId="0" xfId="2" applyFont="1" applyBorder="1"/>
    <xf numFmtId="164" fontId="14" fillId="0" borderId="0" xfId="1" applyNumberFormat="1" applyFont="1" applyFill="1" applyBorder="1"/>
    <xf numFmtId="0" fontId="14" fillId="0" borderId="0" xfId="0" applyFont="1" applyAlignment="1">
      <alignment horizontal="center"/>
    </xf>
    <xf numFmtId="44" fontId="11" fillId="0" borderId="0" xfId="1" applyNumberFormat="1" applyFont="1" applyBorder="1" applyAlignment="1">
      <alignment horizontal="center"/>
    </xf>
    <xf numFmtId="0" fontId="11" fillId="0" borderId="0" xfId="0" applyFont="1" applyAlignment="1">
      <alignment horizontal="left" indent="1"/>
    </xf>
    <xf numFmtId="44" fontId="14" fillId="0" borderId="0" xfId="2" applyFont="1" applyFill="1" applyBorder="1" applyAlignment="1" applyProtection="1">
      <alignment horizontal="left" wrapText="1"/>
    </xf>
    <xf numFmtId="0" fontId="18" fillId="0" borderId="0" xfId="0" applyFont="1"/>
    <xf numFmtId="0" fontId="11" fillId="0" borderId="0" xfId="0" applyFont="1" applyAlignment="1">
      <alignment horizontal="left"/>
    </xf>
    <xf numFmtId="165" fontId="11" fillId="0" borderId="0" xfId="0" applyNumberFormat="1" applyFont="1" applyAlignment="1">
      <alignment horizontal="center"/>
    </xf>
    <xf numFmtId="165" fontId="11" fillId="0" borderId="0" xfId="0" applyNumberFormat="1" applyFont="1"/>
    <xf numFmtId="164" fontId="11" fillId="0" borderId="0" xfId="1" applyNumberFormat="1" applyFont="1" applyFill="1" applyBorder="1" applyProtection="1"/>
    <xf numFmtId="164" fontId="10" fillId="2" borderId="0" xfId="1" applyNumberFormat="1" applyFont="1" applyFill="1" applyBorder="1" applyAlignment="1" applyProtection="1">
      <alignment horizontal="center" wrapText="1"/>
    </xf>
    <xf numFmtId="0" fontId="14" fillId="2" borderId="0" xfId="0" applyFont="1" applyFill="1"/>
    <xf numFmtId="164" fontId="11" fillId="2" borderId="0" xfId="1" applyNumberFormat="1" applyFont="1" applyFill="1" applyBorder="1"/>
    <xf numFmtId="0" fontId="14" fillId="2" borderId="0" xfId="0" applyFont="1" applyFill="1" applyAlignment="1">
      <alignment horizontal="left"/>
    </xf>
    <xf numFmtId="164" fontId="14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 wrapText="1"/>
    </xf>
    <xf numFmtId="164" fontId="14" fillId="2" borderId="0" xfId="1" applyNumberFormat="1" applyFont="1" applyFill="1" applyBorder="1"/>
    <xf numFmtId="165" fontId="14" fillId="2" borderId="0" xfId="0" applyNumberFormat="1" applyFont="1" applyFill="1" applyAlignment="1">
      <alignment horizontal="center"/>
    </xf>
    <xf numFmtId="1" fontId="11" fillId="0" borderId="0" xfId="0" applyNumberFormat="1" applyFont="1"/>
    <xf numFmtId="3" fontId="11" fillId="0" borderId="0" xfId="0" applyNumberFormat="1" applyFont="1" applyAlignment="1">
      <alignment horizontal="center"/>
    </xf>
    <xf numFmtId="3" fontId="11" fillId="0" borderId="0" xfId="0" applyNumberFormat="1" applyFont="1"/>
    <xf numFmtId="3" fontId="11" fillId="0" borderId="0" xfId="0" applyNumberFormat="1" applyFont="1" applyAlignment="1">
      <alignment horizontal="right"/>
    </xf>
    <xf numFmtId="2" fontId="11" fillId="0" borderId="0" xfId="0" applyNumberFormat="1" applyFont="1" applyAlignment="1">
      <alignment horizontal="center"/>
    </xf>
    <xf numFmtId="2" fontId="14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center"/>
    </xf>
    <xf numFmtId="44" fontId="14" fillId="0" borderId="0" xfId="2" applyFont="1" applyFill="1" applyBorder="1" applyProtection="1"/>
    <xf numFmtId="44" fontId="11" fillId="0" borderId="0" xfId="1" applyNumberFormat="1" applyFont="1" applyFill="1" applyBorder="1" applyAlignment="1" applyProtection="1">
      <alignment horizontal="right"/>
    </xf>
    <xf numFmtId="44" fontId="11" fillId="0" borderId="0" xfId="2" applyFont="1" applyFill="1" applyBorder="1" applyProtection="1"/>
    <xf numFmtId="44" fontId="14" fillId="0" borderId="0" xfId="1" applyNumberFormat="1" applyFont="1" applyFill="1" applyBorder="1" applyAlignment="1">
      <alignment horizontal="center"/>
    </xf>
    <xf numFmtId="164" fontId="11" fillId="2" borderId="0" xfId="1" applyNumberFormat="1" applyFont="1" applyFill="1" applyBorder="1" applyAlignment="1" applyProtection="1">
      <alignment horizontal="center"/>
    </xf>
    <xf numFmtId="0" fontId="11" fillId="2" borderId="0" xfId="0" applyFont="1" applyFill="1"/>
    <xf numFmtId="2" fontId="12" fillId="0" borderId="0" xfId="0" applyNumberFormat="1" applyFont="1" applyAlignment="1">
      <alignment horizontal="center"/>
    </xf>
    <xf numFmtId="0" fontId="12" fillId="0" borderId="0" xfId="0" applyFont="1"/>
    <xf numFmtId="0" fontId="11" fillId="0" borderId="6" xfId="0" applyFont="1" applyBorder="1"/>
    <xf numFmtId="0" fontId="11" fillId="0" borderId="0" xfId="1" applyNumberFormat="1" applyFont="1" applyFill="1" applyBorder="1" applyAlignment="1">
      <alignment horizontal="center"/>
    </xf>
    <xf numFmtId="44" fontId="11" fillId="0" borderId="0" xfId="2" applyFont="1" applyFill="1" applyBorder="1" applyAlignment="1">
      <alignment horizontal="center"/>
    </xf>
    <xf numFmtId="0" fontId="11" fillId="0" borderId="1" xfId="0" applyFont="1" applyBorder="1"/>
    <xf numFmtId="0" fontId="19" fillId="0" borderId="0" xfId="0" applyFont="1"/>
    <xf numFmtId="0" fontId="14" fillId="2" borderId="0" xfId="0" applyFont="1" applyFill="1" applyAlignment="1">
      <alignment horizontal="center"/>
    </xf>
    <xf numFmtId="1" fontId="14" fillId="2" borderId="0" xfId="0" applyNumberFormat="1" applyFont="1" applyFill="1" applyAlignment="1">
      <alignment horizontal="center"/>
    </xf>
    <xf numFmtId="44" fontId="14" fillId="0" borderId="0" xfId="2" applyFont="1" applyFill="1" applyBorder="1"/>
    <xf numFmtId="1" fontId="11" fillId="0" borderId="0" xfId="2" applyNumberFormat="1" applyFont="1" applyBorder="1"/>
    <xf numFmtId="0" fontId="11" fillId="0" borderId="1" xfId="0" applyFont="1" applyBorder="1" applyAlignment="1">
      <alignment horizontal="center"/>
    </xf>
    <xf numFmtId="1" fontId="11" fillId="0" borderId="1" xfId="2" applyNumberFormat="1" applyFont="1" applyBorder="1"/>
    <xf numFmtId="0" fontId="11" fillId="0" borderId="1" xfId="0" applyFont="1" applyBorder="1" applyAlignment="1">
      <alignment horizontal="right"/>
    </xf>
    <xf numFmtId="1" fontId="11" fillId="0" borderId="1" xfId="0" applyNumberFormat="1" applyFont="1" applyBorder="1"/>
    <xf numFmtId="168" fontId="11" fillId="0" borderId="0" xfId="2" applyNumberFormat="1" applyFont="1" applyBorder="1"/>
    <xf numFmtId="44" fontId="11" fillId="0" borderId="1" xfId="2" applyFont="1" applyBorder="1"/>
    <xf numFmtId="44" fontId="11" fillId="0" borderId="0" xfId="2" applyFont="1" applyBorder="1" applyAlignment="1">
      <alignment horizontal="right"/>
    </xf>
    <xf numFmtId="44" fontId="11" fillId="0" borderId="1" xfId="2" applyFont="1" applyBorder="1" applyAlignment="1">
      <alignment horizontal="right"/>
    </xf>
    <xf numFmtId="44" fontId="11" fillId="0" borderId="1" xfId="0" applyNumberFormat="1" applyFont="1" applyBorder="1"/>
    <xf numFmtId="164" fontId="11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/>
    </xf>
    <xf numFmtId="169" fontId="11" fillId="0" borderId="0" xfId="0" applyNumberFormat="1" applyFont="1"/>
    <xf numFmtId="169" fontId="14" fillId="0" borderId="0" xfId="0" applyNumberFormat="1" applyFont="1" applyAlignment="1">
      <alignment horizontal="right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169" fontId="14" fillId="0" borderId="1" xfId="0" applyNumberFormat="1" applyFont="1" applyBorder="1" applyAlignment="1">
      <alignment horizontal="center"/>
    </xf>
    <xf numFmtId="164" fontId="14" fillId="0" borderId="1" xfId="1" applyNumberFormat="1" applyFont="1" applyFill="1" applyBorder="1" applyAlignment="1" applyProtection="1">
      <alignment horizontal="center"/>
    </xf>
    <xf numFmtId="3" fontId="14" fillId="0" borderId="1" xfId="0" applyNumberFormat="1" applyFont="1" applyBorder="1" applyAlignment="1">
      <alignment horizontal="center"/>
    </xf>
    <xf numFmtId="0" fontId="20" fillId="0" borderId="0" xfId="0" applyFont="1"/>
    <xf numFmtId="0" fontId="11" fillId="0" borderId="0" xfId="0" applyFont="1" applyAlignment="1">
      <alignment horizontal="left" indent="2"/>
    </xf>
    <xf numFmtId="169" fontId="11" fillId="0" borderId="1" xfId="0" applyNumberFormat="1" applyFont="1" applyBorder="1"/>
    <xf numFmtId="169" fontId="11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left" indent="2"/>
    </xf>
    <xf numFmtId="0" fontId="14" fillId="0" borderId="0" xfId="0" applyFont="1" applyAlignment="1">
      <alignment horizontal="left" indent="2"/>
    </xf>
    <xf numFmtId="0" fontId="21" fillId="0" borderId="0" xfId="4" applyFont="1" applyProtection="1">
      <protection locked="0"/>
    </xf>
    <xf numFmtId="0" fontId="11" fillId="0" borderId="0" xfId="0" applyFont="1" applyAlignment="1">
      <alignment horizontal="center" wrapText="1"/>
    </xf>
    <xf numFmtId="44" fontId="11" fillId="0" borderId="1" xfId="2" applyFont="1" applyFill="1" applyBorder="1"/>
    <xf numFmtId="12" fontId="11" fillId="0" borderId="0" xfId="0" applyNumberFormat="1" applyFont="1"/>
    <xf numFmtId="12" fontId="11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"/>
    </xf>
    <xf numFmtId="12" fontId="14" fillId="0" borderId="0" xfId="0" applyNumberFormat="1" applyFont="1" applyAlignment="1">
      <alignment horizontal="center"/>
    </xf>
    <xf numFmtId="0" fontId="22" fillId="2" borderId="0" xfId="0" applyFont="1" applyFill="1"/>
    <xf numFmtId="44" fontId="11" fillId="0" borderId="0" xfId="2" applyFont="1" applyBorder="1" applyProtection="1"/>
    <xf numFmtId="0" fontId="14" fillId="0" borderId="0" xfId="4" applyFont="1" applyAlignment="1">
      <alignment horizontal="right"/>
    </xf>
    <xf numFmtId="44" fontId="14" fillId="0" borderId="0" xfId="4" applyNumberFormat="1" applyFont="1"/>
    <xf numFmtId="44" fontId="14" fillId="0" borderId="0" xfId="2" applyFont="1" applyBorder="1" applyProtection="1"/>
    <xf numFmtId="44" fontId="14" fillId="0" borderId="0" xfId="2" applyFont="1" applyBorder="1" applyAlignment="1" applyProtection="1">
      <alignment horizontal="center"/>
    </xf>
    <xf numFmtId="0" fontId="18" fillId="0" borderId="0" xfId="4" applyFont="1"/>
    <xf numFmtId="0" fontId="14" fillId="0" borderId="0" xfId="4" applyFont="1" applyAlignment="1">
      <alignment horizontal="center"/>
    </xf>
    <xf numFmtId="0" fontId="16" fillId="0" borderId="0" xfId="4" applyFont="1" applyAlignment="1">
      <alignment horizontal="right"/>
    </xf>
    <xf numFmtId="0" fontId="16" fillId="0" borderId="0" xfId="4" applyFont="1" applyAlignment="1">
      <alignment horizontal="center"/>
    </xf>
    <xf numFmtId="0" fontId="16" fillId="0" borderId="0" xfId="4" applyFont="1" applyAlignment="1">
      <alignment horizontal="left"/>
    </xf>
    <xf numFmtId="0" fontId="14" fillId="0" borderId="0" xfId="4" applyFont="1"/>
    <xf numFmtId="0" fontId="18" fillId="0" borderId="0" xfId="0" applyFont="1" applyAlignment="1">
      <alignment horizontal="right"/>
    </xf>
    <xf numFmtId="44" fontId="14" fillId="0" borderId="0" xfId="2" applyFont="1" applyFill="1" applyBorder="1" applyAlignment="1">
      <alignment horizontal="center"/>
    </xf>
    <xf numFmtId="44" fontId="11" fillId="0" borderId="0" xfId="2" applyFont="1" applyFill="1" applyBorder="1" applyAlignment="1">
      <alignment horizontal="left"/>
    </xf>
    <xf numFmtId="0" fontId="23" fillId="0" borderId="0" xfId="0" applyFont="1" applyAlignment="1">
      <alignment horizontal="left"/>
    </xf>
    <xf numFmtId="0" fontId="18" fillId="0" borderId="1" xfId="0" applyFont="1" applyBorder="1"/>
    <xf numFmtId="0" fontId="14" fillId="0" borderId="0" xfId="0" applyFont="1" applyAlignment="1">
      <alignment horizontal="right"/>
    </xf>
    <xf numFmtId="0" fontId="11" fillId="0" borderId="1" xfId="0" applyFont="1" applyBorder="1" applyAlignment="1">
      <alignment horizontal="left"/>
    </xf>
    <xf numFmtId="44" fontId="14" fillId="0" borderId="0" xfId="0" applyNumberFormat="1" applyFont="1" applyAlignment="1">
      <alignment horizontal="right"/>
    </xf>
    <xf numFmtId="0" fontId="11" fillId="0" borderId="0" xfId="0" applyFont="1" applyAlignment="1">
      <alignment horizontal="right" indent="1"/>
    </xf>
    <xf numFmtId="0" fontId="11" fillId="2" borderId="0" xfId="0" applyFont="1" applyFill="1" applyAlignment="1">
      <alignment horizontal="center"/>
    </xf>
    <xf numFmtId="0" fontId="24" fillId="2" borderId="0" xfId="0" applyFont="1" applyFill="1" applyAlignment="1">
      <alignment horizontal="center"/>
    </xf>
    <xf numFmtId="44" fontId="11" fillId="2" borderId="0" xfId="2" applyFont="1" applyFill="1" applyBorder="1" applyAlignment="1">
      <alignment horizontal="center"/>
    </xf>
    <xf numFmtId="44" fontId="11" fillId="2" borderId="0" xfId="0" applyNumberFormat="1" applyFont="1" applyFill="1"/>
    <xf numFmtId="165" fontId="14" fillId="0" borderId="0" xfId="0" applyNumberFormat="1" applyFont="1"/>
    <xf numFmtId="0" fontId="25" fillId="2" borderId="0" xfId="0" applyFont="1" applyFill="1"/>
    <xf numFmtId="44" fontId="11" fillId="2" borderId="0" xfId="2" applyFont="1" applyFill="1" applyBorder="1"/>
    <xf numFmtId="44" fontId="11" fillId="0" borderId="0" xfId="2" applyFont="1" applyFill="1" applyBorder="1" applyAlignment="1">
      <alignment horizontal="center" wrapText="1"/>
    </xf>
    <xf numFmtId="44" fontId="11" fillId="0" borderId="0" xfId="2" applyFont="1" applyFill="1" applyBorder="1" applyAlignment="1">
      <alignment horizontal="right"/>
    </xf>
    <xf numFmtId="44" fontId="11" fillId="0" borderId="0" xfId="2" applyFont="1" applyFill="1"/>
    <xf numFmtId="44" fontId="11" fillId="0" borderId="0" xfId="2" applyFont="1" applyFill="1" applyAlignment="1">
      <alignment horizontal="center"/>
    </xf>
    <xf numFmtId="44" fontId="11" fillId="0" borderId="0" xfId="2" applyFont="1"/>
    <xf numFmtId="44" fontId="11" fillId="0" borderId="0" xfId="2" applyFont="1" applyAlignment="1">
      <alignment horizontal="right"/>
    </xf>
    <xf numFmtId="164" fontId="16" fillId="0" borderId="0" xfId="1" applyNumberFormat="1" applyFont="1" applyFill="1" applyBorder="1"/>
    <xf numFmtId="164" fontId="16" fillId="0" borderId="0" xfId="1" applyNumberFormat="1" applyFont="1" applyFill="1" applyBorder="1" applyAlignment="1"/>
    <xf numFmtId="0" fontId="20" fillId="0" borderId="0" xfId="0" applyFont="1" applyAlignment="1">
      <alignment horizontal="left"/>
    </xf>
    <xf numFmtId="44" fontId="14" fillId="0" borderId="0" xfId="2" applyFont="1" applyAlignment="1">
      <alignment horizontal="center"/>
    </xf>
    <xf numFmtId="43" fontId="11" fillId="0" borderId="0" xfId="1" applyFont="1" applyFill="1" applyBorder="1" applyProtection="1"/>
    <xf numFmtId="44" fontId="11" fillId="2" borderId="0" xfId="2" applyFont="1" applyFill="1"/>
    <xf numFmtId="0" fontId="11" fillId="2" borderId="0" xfId="0" applyFont="1" applyFill="1" applyAlignment="1">
      <alignment horizontal="right"/>
    </xf>
    <xf numFmtId="44" fontId="11" fillId="2" borderId="0" xfId="2" applyFont="1" applyFill="1" applyBorder="1" applyProtection="1"/>
    <xf numFmtId="0" fontId="24" fillId="0" borderId="0" xfId="0" applyFont="1" applyAlignment="1">
      <alignment horizontal="center"/>
    </xf>
    <xf numFmtId="43" fontId="7" fillId="0" borderId="7" xfId="1" applyFont="1" applyFill="1" applyBorder="1" applyAlignment="1" applyProtection="1">
      <alignment horizontal="center"/>
    </xf>
    <xf numFmtId="43" fontId="5" fillId="0" borderId="7" xfId="1" applyFont="1" applyFill="1" applyBorder="1" applyAlignment="1" applyProtection="1">
      <alignment horizontal="center"/>
    </xf>
    <xf numFmtId="43" fontId="5" fillId="0" borderId="9" xfId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Font="1"/>
    <xf numFmtId="0" fontId="11" fillId="0" borderId="7" xfId="0" applyFont="1" applyBorder="1"/>
    <xf numFmtId="166" fontId="7" fillId="0" borderId="0" xfId="0" applyNumberFormat="1" applyFont="1" applyAlignment="1">
      <alignment horizontal="right"/>
    </xf>
    <xf numFmtId="44" fontId="11" fillId="0" borderId="0" xfId="2" applyFont="1" applyAlignment="1">
      <alignment horizontal="center"/>
    </xf>
    <xf numFmtId="0" fontId="3" fillId="2" borderId="0" xfId="0" applyFont="1" applyFill="1"/>
    <xf numFmtId="0" fontId="2" fillId="0" borderId="0" xfId="0" applyFont="1"/>
    <xf numFmtId="0" fontId="29" fillId="0" borderId="0" xfId="0" applyFont="1"/>
    <xf numFmtId="166" fontId="7" fillId="0" borderId="1" xfId="0" applyNumberFormat="1" applyFont="1" applyBorder="1" applyAlignment="1">
      <alignment horizontal="right"/>
    </xf>
    <xf numFmtId="0" fontId="13" fillId="2" borderId="0" xfId="3" applyFont="1" applyFill="1"/>
    <xf numFmtId="0" fontId="31" fillId="2" borderId="0" xfId="3" applyFont="1" applyFill="1"/>
    <xf numFmtId="165" fontId="31" fillId="2" borderId="0" xfId="3" quotePrefix="1" applyNumberFormat="1" applyFont="1" applyFill="1" applyAlignment="1">
      <alignment horizontal="center"/>
    </xf>
    <xf numFmtId="0" fontId="31" fillId="2" borderId="0" xfId="3" applyFont="1" applyFill="1" applyAlignment="1">
      <alignment horizontal="left"/>
    </xf>
    <xf numFmtId="165" fontId="31" fillId="2" borderId="0" xfId="3" quotePrefix="1" applyNumberFormat="1" applyFont="1" applyFill="1" applyAlignment="1">
      <alignment horizontal="left"/>
    </xf>
    <xf numFmtId="2" fontId="31" fillId="2" borderId="0" xfId="3" quotePrefix="1" applyNumberFormat="1" applyFont="1" applyFill="1" applyAlignment="1">
      <alignment horizontal="left"/>
    </xf>
    <xf numFmtId="0" fontId="11" fillId="0" borderId="8" xfId="0" applyFont="1" applyBorder="1"/>
    <xf numFmtId="0" fontId="11" fillId="6" borderId="0" xfId="0" applyFont="1" applyFill="1"/>
    <xf numFmtId="0" fontId="32" fillId="0" borderId="0" xfId="0" applyFont="1"/>
    <xf numFmtId="0" fontId="31" fillId="2" borderId="0" xfId="0" quotePrefix="1" applyFont="1" applyFill="1" applyAlignment="1">
      <alignment horizontal="left"/>
    </xf>
    <xf numFmtId="0" fontId="31" fillId="2" borderId="0" xfId="0" applyFont="1" applyFill="1" applyAlignment="1">
      <alignment horizontal="left"/>
    </xf>
    <xf numFmtId="0" fontId="33" fillId="0" borderId="0" xfId="0" applyFont="1"/>
    <xf numFmtId="165" fontId="34" fillId="0" borderId="0" xfId="3" applyNumberFormat="1" applyFont="1" applyAlignment="1">
      <alignment horizontal="center"/>
    </xf>
    <xf numFmtId="0" fontId="34" fillId="0" borderId="0" xfId="3" applyFont="1" applyAlignment="1">
      <alignment horizontal="center"/>
    </xf>
    <xf numFmtId="164" fontId="34" fillId="0" borderId="0" xfId="1" applyNumberFormat="1" applyFont="1" applyFill="1" applyBorder="1" applyAlignment="1" applyProtection="1">
      <alignment horizontal="center"/>
    </xf>
    <xf numFmtId="164" fontId="34" fillId="0" borderId="0" xfId="1" applyNumberFormat="1" applyFont="1" applyFill="1" applyBorder="1" applyAlignment="1" applyProtection="1">
      <alignment horizontal="center" wrapText="1"/>
    </xf>
    <xf numFmtId="0" fontId="32" fillId="0" borderId="0" xfId="0" applyFont="1" applyAlignment="1">
      <alignment horizontal="center"/>
    </xf>
    <xf numFmtId="44" fontId="32" fillId="0" borderId="0" xfId="2" applyFont="1" applyBorder="1"/>
    <xf numFmtId="0" fontId="11" fillId="0" borderId="0" xfId="4" applyAlignment="1">
      <alignment horizontal="center"/>
    </xf>
    <xf numFmtId="0" fontId="11" fillId="0" borderId="0" xfId="4"/>
    <xf numFmtId="0" fontId="11" fillId="2" borderId="0" xfId="4" applyFill="1"/>
    <xf numFmtId="44" fontId="11" fillId="2" borderId="0" xfId="4" applyNumberFormat="1" applyFill="1"/>
    <xf numFmtId="0" fontId="11" fillId="0" borderId="0" xfId="4" applyAlignment="1">
      <alignment horizontal="right"/>
    </xf>
    <xf numFmtId="44" fontId="11" fillId="0" borderId="0" xfId="4" applyNumberFormat="1"/>
    <xf numFmtId="0" fontId="11" fillId="2" borderId="0" xfId="4" applyFill="1" applyAlignment="1">
      <alignment horizontal="center"/>
    </xf>
    <xf numFmtId="0" fontId="11" fillId="0" borderId="0" xfId="4" applyAlignment="1">
      <alignment horizontal="left"/>
    </xf>
    <xf numFmtId="0" fontId="11" fillId="0" borderId="1" xfId="4" applyBorder="1" applyAlignment="1">
      <alignment horizontal="right"/>
    </xf>
    <xf numFmtId="0" fontId="11" fillId="0" borderId="1" xfId="4" applyBorder="1" applyAlignment="1">
      <alignment horizontal="center"/>
    </xf>
    <xf numFmtId="0" fontId="11" fillId="0" borderId="1" xfId="4" applyBorder="1" applyAlignment="1">
      <alignment horizontal="left"/>
    </xf>
    <xf numFmtId="1" fontId="11" fillId="0" borderId="1" xfId="4" applyNumberFormat="1" applyBorder="1" applyAlignment="1">
      <alignment horizontal="center"/>
    </xf>
    <xf numFmtId="1" fontId="14" fillId="0" borderId="0" xfId="0" applyNumberFormat="1" applyFont="1"/>
    <xf numFmtId="0" fontId="27" fillId="0" borderId="1" xfId="0" applyFont="1" applyBorder="1"/>
    <xf numFmtId="0" fontId="25" fillId="0" borderId="0" xfId="0" applyFont="1" applyAlignment="1">
      <alignment horizontal="center"/>
    </xf>
    <xf numFmtId="0" fontId="35" fillId="0" borderId="0" xfId="0" applyFont="1"/>
    <xf numFmtId="0" fontId="19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164" fontId="11" fillId="2" borderId="0" xfId="1" applyNumberFormat="1" applyFont="1" applyFill="1" applyBorder="1" applyAlignment="1" applyProtection="1">
      <alignment horizontal="center" wrapText="1"/>
    </xf>
    <xf numFmtId="165" fontId="11" fillId="0" borderId="1" xfId="0" applyNumberFormat="1" applyFont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0" fontId="27" fillId="0" borderId="0" xfId="0" applyFont="1" applyAlignment="1">
      <alignment horizontal="center"/>
    </xf>
    <xf numFmtId="44" fontId="11" fillId="0" borderId="1" xfId="2" applyFont="1" applyFill="1" applyBorder="1" applyAlignment="1">
      <alignment horizontal="right"/>
    </xf>
    <xf numFmtId="44" fontId="14" fillId="0" borderId="0" xfId="2" applyFont="1" applyFill="1" applyBorder="1" applyAlignment="1">
      <alignment horizontal="right"/>
    </xf>
    <xf numFmtId="164" fontId="11" fillId="0" borderId="7" xfId="1" applyNumberFormat="1" applyFont="1" applyFill="1" applyBorder="1"/>
    <xf numFmtId="3" fontId="11" fillId="0" borderId="1" xfId="0" applyNumberFormat="1" applyFont="1" applyBorder="1"/>
    <xf numFmtId="44" fontId="11" fillId="0" borderId="1" xfId="2" applyFont="1" applyFill="1" applyBorder="1" applyProtection="1"/>
    <xf numFmtId="0" fontId="6" fillId="2" borderId="0" xfId="0" applyFont="1" applyFill="1" applyAlignment="1">
      <alignment horizontal="center"/>
    </xf>
    <xf numFmtId="1" fontId="6" fillId="2" borderId="0" xfId="0" applyNumberFormat="1" applyFont="1" applyFill="1" applyAlignment="1">
      <alignment horizontal="center"/>
    </xf>
    <xf numFmtId="164" fontId="6" fillId="2" borderId="0" xfId="1" applyNumberFormat="1" applyFont="1" applyFill="1" applyBorder="1" applyAlignment="1" applyProtection="1">
      <alignment horizontal="center"/>
    </xf>
    <xf numFmtId="0" fontId="6" fillId="2" borderId="0" xfId="0" applyFont="1" applyFill="1" applyAlignment="1">
      <alignment horizontal="right"/>
    </xf>
    <xf numFmtId="0" fontId="6" fillId="2" borderId="0" xfId="0" applyFont="1" applyFill="1" applyAlignment="1">
      <alignment horizontal="left"/>
    </xf>
    <xf numFmtId="43" fontId="6" fillId="2" borderId="0" xfId="1" applyFont="1" applyFill="1" applyBorder="1" applyAlignment="1" applyProtection="1">
      <alignment horizontal="center" vertical="center" wrapText="1"/>
    </xf>
    <xf numFmtId="43" fontId="6" fillId="2" borderId="0" xfId="1" applyFont="1" applyFill="1" applyBorder="1" applyAlignment="1" applyProtection="1">
      <alignment horizontal="center" wrapText="1"/>
    </xf>
    <xf numFmtId="166" fontId="5" fillId="0" borderId="0" xfId="0" applyNumberFormat="1" applyFont="1" applyAlignment="1">
      <alignment horizontal="right"/>
    </xf>
    <xf numFmtId="5" fontId="5" fillId="0" borderId="0" xfId="0" applyNumberFormat="1" applyFont="1" applyAlignment="1">
      <alignment horizontal="right"/>
    </xf>
    <xf numFmtId="3" fontId="5" fillId="0" borderId="0" xfId="0" applyNumberFormat="1" applyFont="1"/>
    <xf numFmtId="166" fontId="2" fillId="0" borderId="0" xfId="0" applyNumberFormat="1" applyFont="1"/>
    <xf numFmtId="0" fontId="5" fillId="5" borderId="1" xfId="0" applyFont="1" applyFill="1" applyBorder="1"/>
    <xf numFmtId="0" fontId="11" fillId="0" borderId="0" xfId="0" applyFont="1" applyAlignment="1">
      <alignment horizontal="left" wrapText="1"/>
    </xf>
    <xf numFmtId="169" fontId="11" fillId="0" borderId="0" xfId="0" applyNumberFormat="1" applyFont="1" applyAlignment="1">
      <alignment horizontal="right"/>
    </xf>
    <xf numFmtId="44" fontId="11" fillId="0" borderId="0" xfId="2" applyFont="1" applyFill="1" applyBorder="1" applyAlignment="1" applyProtection="1">
      <alignment horizontal="right"/>
    </xf>
    <xf numFmtId="44" fontId="11" fillId="0" borderId="1" xfId="2" applyFont="1" applyBorder="1" applyAlignment="1">
      <alignment horizontal="center"/>
    </xf>
    <xf numFmtId="0" fontId="11" fillId="0" borderId="10" xfId="0" applyFont="1" applyBorder="1"/>
    <xf numFmtId="0" fontId="14" fillId="0" borderId="11" xfId="0" applyFont="1" applyBorder="1" applyAlignment="1">
      <alignment horizontal="right"/>
    </xf>
    <xf numFmtId="0" fontId="11" fillId="0" borderId="13" xfId="0" applyFont="1" applyBorder="1"/>
    <xf numFmtId="0" fontId="14" fillId="0" borderId="14" xfId="0" applyFont="1" applyBorder="1" applyAlignment="1">
      <alignment horizontal="right"/>
    </xf>
    <xf numFmtId="0" fontId="18" fillId="0" borderId="0" xfId="4" applyFont="1" applyAlignment="1">
      <alignment horizontal="right"/>
    </xf>
    <xf numFmtId="43" fontId="7" fillId="0" borderId="1" xfId="1" applyFont="1" applyFill="1" applyBorder="1" applyAlignment="1" applyProtection="1">
      <alignment horizontal="center"/>
    </xf>
    <xf numFmtId="3" fontId="5" fillId="0" borderId="1" xfId="0" applyNumberFormat="1" applyFont="1" applyBorder="1"/>
    <xf numFmtId="5" fontId="7" fillId="0" borderId="0" xfId="0" applyNumberFormat="1" applyFont="1"/>
    <xf numFmtId="9" fontId="5" fillId="0" borderId="18" xfId="5" applyFont="1" applyFill="1" applyBorder="1" applyProtection="1"/>
    <xf numFmtId="164" fontId="7" fillId="0" borderId="17" xfId="1" applyNumberFormat="1" applyFont="1" applyFill="1" applyBorder="1" applyProtection="1"/>
    <xf numFmtId="0" fontId="8" fillId="2" borderId="0" xfId="0" applyFont="1" applyFill="1" applyAlignment="1">
      <alignment horizontal="center"/>
    </xf>
    <xf numFmtId="0" fontId="2" fillId="2" borderId="0" xfId="0" applyFont="1" applyFill="1"/>
    <xf numFmtId="0" fontId="9" fillId="2" borderId="0" xfId="0" applyFont="1" applyFill="1"/>
    <xf numFmtId="164" fontId="9" fillId="2" borderId="0" xfId="1" applyNumberFormat="1" applyFont="1" applyFill="1" applyBorder="1" applyProtection="1"/>
    <xf numFmtId="3" fontId="9" fillId="2" borderId="0" xfId="0" applyNumberFormat="1" applyFont="1" applyFill="1" applyAlignment="1">
      <alignment horizontal="left"/>
    </xf>
    <xf numFmtId="43" fontId="9" fillId="2" borderId="0" xfId="1" applyFont="1" applyFill="1" applyBorder="1" applyAlignment="1" applyProtection="1">
      <alignment horizontal="center"/>
    </xf>
    <xf numFmtId="164" fontId="9" fillId="2" borderId="19" xfId="0" applyNumberFormat="1" applyFont="1" applyFill="1" applyBorder="1"/>
    <xf numFmtId="44" fontId="14" fillId="2" borderId="0" xfId="0" applyNumberFormat="1" applyFont="1" applyFill="1"/>
    <xf numFmtId="44" fontId="14" fillId="2" borderId="0" xfId="4" applyNumberFormat="1" applyFont="1" applyFill="1"/>
    <xf numFmtId="1" fontId="11" fillId="0" borderId="0" xfId="4" applyNumberFormat="1" applyAlignment="1">
      <alignment horizontal="center"/>
    </xf>
    <xf numFmtId="1" fontId="14" fillId="0" borderId="0" xfId="4" applyNumberFormat="1" applyFont="1" applyAlignment="1">
      <alignment horizontal="center"/>
    </xf>
    <xf numFmtId="0" fontId="14" fillId="0" borderId="0" xfId="4" applyFont="1" applyAlignment="1">
      <alignment horizontal="left"/>
    </xf>
    <xf numFmtId="0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 applyAlignment="1" applyProtection="1">
      <alignment horizontal="center"/>
    </xf>
    <xf numFmtId="0" fontId="14" fillId="0" borderId="0" xfId="1" applyNumberFormat="1" applyFont="1" applyFill="1" applyBorder="1" applyAlignment="1">
      <alignment horizontal="center"/>
    </xf>
    <xf numFmtId="0" fontId="14" fillId="0" borderId="0" xfId="1" applyNumberFormat="1" applyFont="1" applyFill="1" applyBorder="1" applyAlignment="1" applyProtection="1">
      <alignment horizontal="center" wrapText="1"/>
    </xf>
    <xf numFmtId="0" fontId="14" fillId="0" borderId="0" xfId="1" applyNumberFormat="1" applyFont="1" applyFill="1" applyBorder="1" applyAlignment="1" applyProtection="1">
      <alignment horizontal="center"/>
    </xf>
    <xf numFmtId="0" fontId="11" fillId="0" borderId="0" xfId="1" applyNumberFormat="1" applyFont="1" applyBorder="1" applyAlignment="1">
      <alignment horizontal="center"/>
    </xf>
    <xf numFmtId="0" fontId="14" fillId="0" borderId="0" xfId="1" applyNumberFormat="1" applyFont="1" applyBorder="1" applyAlignment="1">
      <alignment horizontal="center"/>
    </xf>
    <xf numFmtId="0" fontId="11" fillId="0" borderId="0" xfId="1" applyNumberFormat="1" applyFont="1" applyBorder="1" applyAlignment="1">
      <alignment horizontal="right"/>
    </xf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center"/>
    </xf>
    <xf numFmtId="0" fontId="14" fillId="2" borderId="0" xfId="1" applyNumberFormat="1" applyFont="1" applyFill="1" applyBorder="1" applyAlignment="1">
      <alignment horizontal="left"/>
    </xf>
    <xf numFmtId="0" fontId="11" fillId="2" borderId="0" xfId="1" applyNumberFormat="1" applyFont="1" applyFill="1" applyBorder="1"/>
    <xf numFmtId="0" fontId="14" fillId="0" borderId="0" xfId="1" applyNumberFormat="1" applyFont="1" applyFill="1" applyBorder="1" applyAlignment="1">
      <alignment horizontal="left"/>
    </xf>
    <xf numFmtId="0" fontId="14" fillId="0" borderId="0" xfId="1" applyNumberFormat="1" applyFont="1" applyBorder="1" applyAlignment="1">
      <alignment horizontal="center" wrapText="1"/>
    </xf>
    <xf numFmtId="0" fontId="11" fillId="0" borderId="0" xfId="2" applyNumberFormat="1" applyFont="1" applyBorder="1"/>
    <xf numFmtId="0" fontId="36" fillId="0" borderId="0" xfId="0" applyFont="1" applyAlignment="1">
      <alignment horizontal="left"/>
    </xf>
    <xf numFmtId="8" fontId="11" fillId="0" borderId="0" xfId="1" applyNumberFormat="1" applyFont="1" applyFill="1" applyBorder="1" applyAlignment="1">
      <alignment horizontal="left"/>
    </xf>
    <xf numFmtId="0" fontId="11" fillId="0" borderId="0" xfId="1" applyNumberFormat="1" applyFont="1" applyFill="1" applyBorder="1" applyAlignment="1">
      <alignment horizontal="left"/>
    </xf>
    <xf numFmtId="44" fontId="14" fillId="0" borderId="0" xfId="2" applyFont="1" applyFill="1" applyBorder="1" applyAlignment="1">
      <alignment horizontal="left"/>
    </xf>
    <xf numFmtId="0" fontId="36" fillId="0" borderId="0" xfId="0" applyFont="1"/>
    <xf numFmtId="0" fontId="11" fillId="0" borderId="1" xfId="1" applyNumberFormat="1" applyFont="1" applyBorder="1" applyAlignment="1">
      <alignment horizontal="center"/>
    </xf>
    <xf numFmtId="0" fontId="11" fillId="0" borderId="1" xfId="2" applyNumberFormat="1" applyFont="1" applyBorder="1"/>
    <xf numFmtId="168" fontId="11" fillId="0" borderId="1" xfId="2" applyNumberFormat="1" applyFont="1" applyBorder="1"/>
    <xf numFmtId="44" fontId="14" fillId="0" borderId="0" xfId="2" applyFont="1" applyBorder="1" applyAlignment="1">
      <alignment horizontal="center"/>
    </xf>
    <xf numFmtId="0" fontId="16" fillId="0" borderId="0" xfId="1" applyNumberFormat="1" applyFont="1" applyBorder="1" applyAlignment="1">
      <alignment horizontal="left"/>
    </xf>
    <xf numFmtId="0" fontId="16" fillId="0" borderId="0" xfId="0" applyFont="1" applyAlignment="1">
      <alignment horizontal="left" indent="2"/>
    </xf>
    <xf numFmtId="0" fontId="14" fillId="0" borderId="0" xfId="1" applyNumberFormat="1" applyFont="1" applyFill="1" applyBorder="1"/>
    <xf numFmtId="0" fontId="27" fillId="0" borderId="0" xfId="0" quotePrefix="1" applyFont="1"/>
    <xf numFmtId="44" fontId="14" fillId="0" borderId="0" xfId="2" applyFont="1"/>
    <xf numFmtId="0" fontId="31" fillId="2" borderId="0" xfId="3" quotePrefix="1" applyFont="1" applyFill="1"/>
    <xf numFmtId="164" fontId="28" fillId="0" borderId="0" xfId="1" applyNumberFormat="1" applyFont="1" applyBorder="1" applyAlignment="1" applyProtection="1">
      <alignment horizontal="center"/>
    </xf>
    <xf numFmtId="0" fontId="0" fillId="0" borderId="0" xfId="0" quotePrefix="1" applyAlignment="1">
      <alignment horizontal="center"/>
    </xf>
    <xf numFmtId="164" fontId="7" fillId="0" borderId="0" xfId="1" applyNumberFormat="1" applyFont="1" applyBorder="1" applyProtection="1"/>
    <xf numFmtId="164" fontId="0" fillId="0" borderId="0" xfId="0" applyNumberFormat="1"/>
    <xf numFmtId="0" fontId="7" fillId="0" borderId="0" xfId="0" applyFont="1" applyAlignment="1">
      <alignment horizontal="left" indent="2"/>
    </xf>
    <xf numFmtId="164" fontId="7" fillId="0" borderId="0" xfId="1" applyNumberFormat="1" applyFont="1" applyBorder="1" applyAlignment="1" applyProtection="1">
      <alignment horizontal="center"/>
    </xf>
    <xf numFmtId="0" fontId="0" fillId="0" borderId="1" xfId="0" applyBorder="1"/>
    <xf numFmtId="0" fontId="0" fillId="0" borderId="16" xfId="0" applyBorder="1"/>
    <xf numFmtId="43" fontId="8" fillId="2" borderId="0" xfId="1" applyFont="1" applyFill="1" applyBorder="1" applyAlignment="1" applyProtection="1">
      <alignment horizontal="center"/>
    </xf>
    <xf numFmtId="0" fontId="0" fillId="2" borderId="0" xfId="0" applyFill="1"/>
    <xf numFmtId="0" fontId="0" fillId="0" borderId="0" xfId="0" quotePrefix="1"/>
    <xf numFmtId="0" fontId="0" fillId="0" borderId="0" xfId="0" applyAlignment="1">
      <alignment horizontal="left"/>
    </xf>
    <xf numFmtId="170" fontId="14" fillId="0" borderId="0" xfId="0" applyNumberFormat="1" applyFont="1"/>
    <xf numFmtId="170" fontId="14" fillId="0" borderId="12" xfId="0" applyNumberFormat="1" applyFont="1" applyBorder="1"/>
    <xf numFmtId="170" fontId="14" fillId="0" borderId="15" xfId="0" applyNumberFormat="1" applyFont="1" applyBorder="1"/>
    <xf numFmtId="0" fontId="14" fillId="2" borderId="0" xfId="4" applyFont="1" applyFill="1"/>
    <xf numFmtId="164" fontId="5" fillId="0" borderId="0" xfId="1" applyNumberFormat="1" applyFont="1" applyBorder="1" applyProtection="1"/>
    <xf numFmtId="164" fontId="5" fillId="0" borderId="0" xfId="1" applyNumberFormat="1" applyFont="1" applyFill="1" applyBorder="1" applyProtection="1"/>
    <xf numFmtId="170" fontId="14" fillId="0" borderId="0" xfId="2" applyNumberFormat="1" applyFont="1" applyFill="1" applyBorder="1" applyProtection="1"/>
    <xf numFmtId="170" fontId="14" fillId="0" borderId="0" xfId="4" applyNumberFormat="1" applyFont="1"/>
    <xf numFmtId="170" fontId="14" fillId="0" borderId="0" xfId="2" applyNumberFormat="1" applyFont="1" applyFill="1" applyBorder="1"/>
    <xf numFmtId="170" fontId="11" fillId="0" borderId="0" xfId="2" applyNumberFormat="1" applyFont="1" applyAlignment="1">
      <alignment horizontal="center"/>
    </xf>
    <xf numFmtId="170" fontId="11" fillId="0" borderId="0" xfId="2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164" fontId="3" fillId="0" borderId="0" xfId="0" applyNumberFormat="1" applyFont="1"/>
    <xf numFmtId="43" fontId="9" fillId="0" borderId="0" xfId="1" applyFont="1" applyFill="1" applyBorder="1" applyAlignment="1" applyProtection="1">
      <alignment horizontal="center"/>
    </xf>
    <xf numFmtId="14" fontId="0" fillId="0" borderId="0" xfId="0" applyNumberFormat="1"/>
    <xf numFmtId="44" fontId="0" fillId="0" borderId="0" xfId="0" applyNumberFormat="1"/>
    <xf numFmtId="0" fontId="40" fillId="0" borderId="0" xfId="0" applyFont="1"/>
    <xf numFmtId="14" fontId="0" fillId="0" borderId="0" xfId="0" applyNumberFormat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/>
    </xf>
    <xf numFmtId="44" fontId="2" fillId="0" borderId="0" xfId="0" applyNumberFormat="1" applyFont="1"/>
    <xf numFmtId="44" fontId="2" fillId="0" borderId="0" xfId="2" applyFont="1"/>
    <xf numFmtId="0" fontId="0" fillId="0" borderId="0" xfId="0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/>
    <xf numFmtId="44" fontId="0" fillId="0" borderId="21" xfId="2" applyFont="1" applyBorder="1"/>
    <xf numFmtId="0" fontId="0" fillId="0" borderId="23" xfId="0" applyBorder="1"/>
    <xf numFmtId="0" fontId="0" fillId="0" borderId="23" xfId="0" applyBorder="1" applyAlignment="1">
      <alignment horizontal="center"/>
    </xf>
    <xf numFmtId="44" fontId="0" fillId="0" borderId="23" xfId="2" applyFont="1" applyBorder="1"/>
    <xf numFmtId="0" fontId="0" fillId="0" borderId="24" xfId="0" applyBorder="1" applyAlignment="1">
      <alignment horizontal="center"/>
    </xf>
    <xf numFmtId="14" fontId="0" fillId="0" borderId="23" xfId="0" applyNumberFormat="1" applyBorder="1"/>
    <xf numFmtId="14" fontId="38" fillId="0" borderId="23" xfId="0" applyNumberFormat="1" applyFont="1" applyBorder="1" applyAlignment="1">
      <alignment horizontal="right"/>
    </xf>
    <xf numFmtId="44" fontId="37" fillId="0" borderId="23" xfId="2" applyFont="1" applyBorder="1"/>
    <xf numFmtId="14" fontId="38" fillId="0" borderId="23" xfId="0" applyNumberFormat="1" applyFont="1" applyBorder="1"/>
    <xf numFmtId="0" fontId="0" fillId="0" borderId="25" xfId="0" applyBorder="1"/>
    <xf numFmtId="0" fontId="0" fillId="0" borderId="25" xfId="0" applyBorder="1" applyAlignment="1">
      <alignment horizontal="right"/>
    </xf>
    <xf numFmtId="44" fontId="0" fillId="0" borderId="25" xfId="2" applyFont="1" applyBorder="1" applyAlignment="1">
      <alignment horizontal="right"/>
    </xf>
    <xf numFmtId="0" fontId="0" fillId="0" borderId="27" xfId="0" applyBorder="1" applyAlignment="1">
      <alignment horizontal="right"/>
    </xf>
    <xf numFmtId="0" fontId="0" fillId="0" borderId="22" xfId="0" applyBorder="1" applyAlignment="1">
      <alignment horizontal="center"/>
    </xf>
    <xf numFmtId="9" fontId="0" fillId="0" borderId="24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1" xfId="0" applyBorder="1" applyAlignment="1">
      <alignment horizontal="center"/>
    </xf>
    <xf numFmtId="9" fontId="0" fillId="0" borderId="23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37" fillId="0" borderId="31" xfId="0" applyFont="1" applyBorder="1" applyAlignment="1">
      <alignment horizontal="center"/>
    </xf>
    <xf numFmtId="0" fontId="2" fillId="0" borderId="0" xfId="0" applyFont="1" applyAlignment="1">
      <alignment horizontal="center"/>
    </xf>
    <xf numFmtId="17" fontId="0" fillId="0" borderId="34" xfId="0" quotePrefix="1" applyNumberFormat="1" applyBorder="1" applyAlignment="1">
      <alignment horizontal="left"/>
    </xf>
    <xf numFmtId="44" fontId="1" fillId="0" borderId="35" xfId="2" applyFont="1" applyBorder="1" applyAlignment="1">
      <alignment horizontal="center"/>
    </xf>
    <xf numFmtId="14" fontId="39" fillId="0" borderId="36" xfId="0" applyNumberFormat="1" applyFont="1" applyBorder="1"/>
    <xf numFmtId="0" fontId="2" fillId="0" borderId="35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44" fontId="0" fillId="0" borderId="35" xfId="2" applyFont="1" applyBorder="1"/>
    <xf numFmtId="44" fontId="0" fillId="0" borderId="38" xfId="2" applyFont="1" applyBorder="1"/>
    <xf numFmtId="44" fontId="0" fillId="0" borderId="37" xfId="2" applyFont="1" applyBorder="1" applyAlignment="1">
      <alignment horizontal="right"/>
    </xf>
    <xf numFmtId="0" fontId="0" fillId="0" borderId="29" xfId="0" applyBorder="1"/>
    <xf numFmtId="0" fontId="2" fillId="0" borderId="1" xfId="0" applyFont="1" applyBorder="1" applyAlignment="1">
      <alignment horizontal="right"/>
    </xf>
    <xf numFmtId="170" fontId="2" fillId="0" borderId="2" xfId="2" applyNumberFormat="1" applyFont="1" applyBorder="1"/>
    <xf numFmtId="14" fontId="2" fillId="0" borderId="39" xfId="0" applyNumberFormat="1" applyFont="1" applyBorder="1"/>
    <xf numFmtId="17" fontId="0" fillId="0" borderId="40" xfId="0" quotePrefix="1" applyNumberFormat="1" applyBorder="1" applyAlignment="1">
      <alignment horizontal="left"/>
    </xf>
    <xf numFmtId="17" fontId="0" fillId="0" borderId="41" xfId="0" quotePrefix="1" applyNumberFormat="1" applyBorder="1"/>
    <xf numFmtId="0" fontId="0" fillId="0" borderId="41" xfId="0" quotePrefix="1" applyBorder="1"/>
    <xf numFmtId="0" fontId="0" fillId="0" borderId="39" xfId="0" applyBorder="1"/>
    <xf numFmtId="0" fontId="2" fillId="0" borderId="39" xfId="0" applyFont="1" applyBorder="1" applyAlignment="1">
      <alignment horizontal="center"/>
    </xf>
    <xf numFmtId="0" fontId="37" fillId="0" borderId="40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37" fillId="0" borderId="39" xfId="0" applyFont="1" applyBorder="1" applyAlignment="1">
      <alignment horizontal="right"/>
    </xf>
    <xf numFmtId="14" fontId="37" fillId="0" borderId="36" xfId="0" applyNumberFormat="1" applyFont="1" applyBorder="1" applyAlignment="1">
      <alignment horizontal="left"/>
    </xf>
    <xf numFmtId="14" fontId="42" fillId="0" borderId="28" xfId="0" applyNumberFormat="1" applyFont="1" applyBorder="1"/>
    <xf numFmtId="0" fontId="41" fillId="0" borderId="3" xfId="0" applyFont="1" applyBorder="1" applyAlignment="1">
      <alignment horizontal="center"/>
    </xf>
    <xf numFmtId="0" fontId="41" fillId="0" borderId="4" xfId="0" applyFont="1" applyBorder="1" applyAlignment="1">
      <alignment horizontal="center"/>
    </xf>
    <xf numFmtId="0" fontId="41" fillId="0" borderId="5" xfId="0" applyFont="1" applyBorder="1" applyAlignment="1">
      <alignment horizontal="center"/>
    </xf>
    <xf numFmtId="14" fontId="37" fillId="0" borderId="32" xfId="0" applyNumberFormat="1" applyFont="1" applyBorder="1" applyAlignment="1">
      <alignment horizontal="center"/>
    </xf>
    <xf numFmtId="14" fontId="37" fillId="0" borderId="30" xfId="0" applyNumberFormat="1" applyFont="1" applyBorder="1" applyAlignment="1">
      <alignment horizontal="center"/>
    </xf>
    <xf numFmtId="14" fontId="37" fillId="0" borderId="33" xfId="0" applyNumberFormat="1" applyFont="1" applyBorder="1" applyAlignment="1">
      <alignment horizontal="center"/>
    </xf>
    <xf numFmtId="164" fontId="8" fillId="2" borderId="0" xfId="1" applyNumberFormat="1" applyFont="1" applyFill="1" applyBorder="1" applyAlignment="1" applyProtection="1">
      <alignment horizontal="center"/>
    </xf>
    <xf numFmtId="3" fontId="5" fillId="0" borderId="1" xfId="0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center"/>
    </xf>
    <xf numFmtId="3" fontId="5" fillId="0" borderId="4" xfId="0" applyNumberFormat="1" applyFont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5" fillId="5" borderId="1" xfId="0" applyFont="1" applyFill="1" applyBorder="1" applyAlignment="1">
      <alignment horizontal="center"/>
    </xf>
    <xf numFmtId="14" fontId="39" fillId="0" borderId="3" xfId="0" applyNumberFormat="1" applyFont="1" applyBorder="1" applyAlignment="1">
      <alignment horizontal="center"/>
    </xf>
    <xf numFmtId="14" fontId="39" fillId="0" borderId="4" xfId="0" applyNumberFormat="1" applyFont="1" applyBorder="1" applyAlignment="1">
      <alignment horizontal="center"/>
    </xf>
    <xf numFmtId="14" fontId="39" fillId="0" borderId="5" xfId="0" applyNumberFormat="1" applyFont="1" applyBorder="1" applyAlignment="1">
      <alignment horizontal="center"/>
    </xf>
    <xf numFmtId="0" fontId="39" fillId="0" borderId="3" xfId="0" applyFont="1" applyBorder="1" applyAlignment="1">
      <alignment horizontal="center"/>
    </xf>
    <xf numFmtId="0" fontId="39" fillId="0" borderId="4" xfId="0" applyFont="1" applyBorder="1" applyAlignment="1">
      <alignment horizontal="center"/>
    </xf>
    <xf numFmtId="0" fontId="39" fillId="0" borderId="5" xfId="0" applyFont="1" applyBorder="1" applyAlignment="1">
      <alignment horizontal="center"/>
    </xf>
    <xf numFmtId="0" fontId="14" fillId="2" borderId="0" xfId="0" applyFont="1" applyFill="1" applyAlignment="1">
      <alignment horizontal="left"/>
    </xf>
    <xf numFmtId="0" fontId="27" fillId="0" borderId="0" xfId="0" applyFont="1" applyAlignment="1">
      <alignment wrapText="1"/>
    </xf>
    <xf numFmtId="0" fontId="11" fillId="0" borderId="0" xfId="0" applyFont="1" applyAlignment="1">
      <alignment horizontal="left" wrapText="1"/>
    </xf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wrapText="1"/>
    </xf>
    <xf numFmtId="0" fontId="19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44" fontId="0" fillId="0" borderId="1" xfId="0" applyNumberFormat="1" applyBorder="1"/>
    <xf numFmtId="0" fontId="0" fillId="0" borderId="42" xfId="0" quotePrefix="1" applyFill="1" applyBorder="1"/>
    <xf numFmtId="0" fontId="0" fillId="7" borderId="41" xfId="0" applyFill="1" applyBorder="1" applyAlignment="1">
      <alignment horizontal="center"/>
    </xf>
    <xf numFmtId="44" fontId="0" fillId="0" borderId="39" xfId="2" applyFont="1" applyBorder="1"/>
    <xf numFmtId="14" fontId="43" fillId="0" borderId="36" xfId="0" applyNumberFormat="1" applyFont="1" applyBorder="1"/>
    <xf numFmtId="0" fontId="0" fillId="0" borderId="43" xfId="0" quotePrefix="1" applyBorder="1"/>
    <xf numFmtId="0" fontId="0" fillId="0" borderId="43" xfId="0" applyBorder="1" applyAlignment="1">
      <alignment horizontal="center"/>
    </xf>
    <xf numFmtId="44" fontId="0" fillId="0" borderId="44" xfId="2" applyFont="1" applyBorder="1"/>
    <xf numFmtId="0" fontId="0" fillId="0" borderId="45" xfId="0" applyBorder="1"/>
    <xf numFmtId="14" fontId="0" fillId="0" borderId="45" xfId="0" applyNumberFormat="1" applyBorder="1"/>
    <xf numFmtId="44" fontId="0" fillId="0" borderId="45" xfId="2" applyFont="1" applyBorder="1"/>
    <xf numFmtId="44" fontId="37" fillId="0" borderId="45" xfId="2" applyFont="1" applyBorder="1"/>
    <xf numFmtId="9" fontId="0" fillId="0" borderId="46" xfId="0" applyNumberFormat="1" applyBorder="1" applyAlignment="1">
      <alignment horizontal="center"/>
    </xf>
    <xf numFmtId="9" fontId="0" fillId="0" borderId="45" xfId="0" applyNumberFormat="1" applyBorder="1" applyAlignment="1">
      <alignment horizontal="center"/>
    </xf>
    <xf numFmtId="9" fontId="0" fillId="0" borderId="0" xfId="0" applyNumberFormat="1" applyBorder="1" applyAlignment="1">
      <alignment horizontal="center"/>
    </xf>
  </cellXfs>
  <cellStyles count="6">
    <cellStyle name="Comma" xfId="1" builtinId="3"/>
    <cellStyle name="Currency" xfId="2" builtinId="4"/>
    <cellStyle name="Normal" xfId="0" builtinId="0"/>
    <cellStyle name="Normal 2" xfId="4" xr:uid="{9F4077F6-8B5C-43D0-9D56-BF58A9737BB1}"/>
    <cellStyle name="Normal 3" xfId="3" xr:uid="{23C9E535-9E39-4683-AC4C-D6439B0CA38E}"/>
    <cellStyle name="Percent" xfId="5" builtinId="5"/>
  </cellStyles>
  <dxfs count="0"/>
  <tableStyles count="0" defaultTableStyle="TableStyleMedium2" defaultPivotStyle="PivotStyleLight16"/>
  <colors>
    <mruColors>
      <color rgb="FFD3BC31"/>
      <color rgb="FFD3BC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3BC31"/>
    <pageSetUpPr fitToPage="1"/>
  </sheetPr>
  <dimension ref="A1:AG159"/>
  <sheetViews>
    <sheetView topLeftCell="A114" zoomScaleNormal="100" workbookViewId="0">
      <selection activeCell="R31" sqref="R31"/>
    </sheetView>
  </sheetViews>
  <sheetFormatPr defaultColWidth="5" defaultRowHeight="15.75" x14ac:dyDescent="0.25"/>
  <cols>
    <col min="1" max="1" width="10.7109375" style="1" customWidth="1"/>
    <col min="2" max="2" width="1.85546875" style="1" customWidth="1"/>
    <col min="3" max="3" width="45.5703125" style="1" customWidth="1"/>
    <col min="4" max="4" width="1.85546875" style="1" customWidth="1"/>
    <col min="5" max="9" width="13.7109375" style="1" customWidth="1"/>
    <col min="10" max="10" width="1.85546875" style="1" customWidth="1"/>
    <col min="11" max="11" width="13.7109375" style="1" customWidth="1"/>
    <col min="12" max="12" width="10.42578125" style="1" customWidth="1"/>
    <col min="13" max="13" width="10.42578125" style="1" bestFit="1" customWidth="1"/>
    <col min="14" max="15" width="13.42578125" style="1" hidden="1" customWidth="1"/>
    <col min="16" max="32" width="11.85546875" style="1" customWidth="1"/>
    <col min="33" max="33" width="14.5703125" style="1" customWidth="1"/>
    <col min="34" max="16384" width="5" style="1"/>
  </cols>
  <sheetData>
    <row r="1" spans="1:33" ht="16.5" customHeight="1" x14ac:dyDescent="0.25"/>
    <row r="2" spans="1:33" ht="3.6" customHeight="1" x14ac:dyDescent="0.25">
      <c r="A2" s="227"/>
      <c r="B2" s="227"/>
      <c r="C2" s="227"/>
      <c r="D2" s="227"/>
      <c r="E2" s="227"/>
      <c r="F2" s="227"/>
      <c r="G2" s="227"/>
      <c r="H2" s="227"/>
      <c r="I2" s="227"/>
      <c r="J2" s="227"/>
      <c r="K2" s="227"/>
    </row>
    <row r="3" spans="1:33" ht="21" x14ac:dyDescent="0.35">
      <c r="A3" s="229" t="s">
        <v>740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</row>
    <row r="4" spans="1:33" customFormat="1" ht="15" x14ac:dyDescent="0.25"/>
    <row r="5" spans="1:33" x14ac:dyDescent="0.25">
      <c r="A5" s="228" t="s">
        <v>435</v>
      </c>
      <c r="B5"/>
      <c r="C5" s="228" t="s">
        <v>676</v>
      </c>
      <c r="D5"/>
      <c r="E5"/>
      <c r="F5"/>
      <c r="G5"/>
      <c r="H5"/>
      <c r="I5"/>
      <c r="J5"/>
      <c r="K5"/>
    </row>
    <row r="6" spans="1:33" x14ac:dyDescent="0.25">
      <c r="A6" t="s">
        <v>0</v>
      </c>
      <c r="B6"/>
      <c r="C6"/>
      <c r="D6"/>
      <c r="E6"/>
      <c r="F6"/>
      <c r="G6"/>
      <c r="H6"/>
      <c r="I6"/>
      <c r="J6"/>
      <c r="K6"/>
      <c r="L6" s="2" t="s">
        <v>5</v>
      </c>
      <c r="M6" s="344">
        <v>2072</v>
      </c>
    </row>
    <row r="7" spans="1:33" x14ac:dyDescent="0.25">
      <c r="A7" t="s">
        <v>1</v>
      </c>
      <c r="B7"/>
      <c r="C7" t="s">
        <v>677</v>
      </c>
      <c r="D7"/>
      <c r="E7"/>
      <c r="F7"/>
      <c r="G7"/>
      <c r="H7"/>
      <c r="I7"/>
      <c r="J7"/>
      <c r="K7"/>
      <c r="L7" s="2" t="s">
        <v>6</v>
      </c>
      <c r="M7" s="344">
        <v>2867</v>
      </c>
    </row>
    <row r="8" spans="1:33" x14ac:dyDescent="0.25">
      <c r="A8" t="s">
        <v>2</v>
      </c>
      <c r="B8"/>
      <c r="C8" s="354" t="s">
        <v>678</v>
      </c>
      <c r="D8"/>
      <c r="E8"/>
      <c r="F8"/>
      <c r="G8"/>
      <c r="H8"/>
      <c r="I8"/>
      <c r="J8"/>
      <c r="K8"/>
      <c r="L8" s="222" t="s">
        <v>7</v>
      </c>
      <c r="M8" s="344">
        <f>SUM(M6:M7)</f>
        <v>4939</v>
      </c>
    </row>
    <row r="9" spans="1:33" x14ac:dyDescent="0.25">
      <c r="A9" t="s">
        <v>3</v>
      </c>
      <c r="B9"/>
      <c r="C9" s="355">
        <v>21</v>
      </c>
      <c r="D9"/>
      <c r="E9"/>
      <c r="F9"/>
      <c r="G9"/>
      <c r="H9"/>
      <c r="I9"/>
      <c r="J9"/>
      <c r="K9"/>
      <c r="L9" s="2" t="s">
        <v>8</v>
      </c>
      <c r="M9" s="344">
        <v>756</v>
      </c>
    </row>
    <row r="10" spans="1:33" x14ac:dyDescent="0.25">
      <c r="A10" t="s">
        <v>4</v>
      </c>
      <c r="B10"/>
      <c r="C10"/>
      <c r="D10"/>
      <c r="E10"/>
      <c r="F10"/>
      <c r="G10"/>
      <c r="H10"/>
      <c r="I10"/>
      <c r="J10"/>
      <c r="K10"/>
      <c r="L10" s="2" t="s">
        <v>9</v>
      </c>
      <c r="M10" s="344">
        <f>761+806</f>
        <v>1567</v>
      </c>
    </row>
    <row r="11" spans="1:33" x14ac:dyDescent="0.25">
      <c r="A11"/>
      <c r="B11"/>
      <c r="C11"/>
      <c r="D11"/>
      <c r="E11"/>
      <c r="F11"/>
      <c r="G11"/>
      <c r="H11"/>
      <c r="I11"/>
      <c r="J11"/>
      <c r="K11"/>
      <c r="L11" s="2" t="s">
        <v>386</v>
      </c>
      <c r="M11" s="344">
        <v>380</v>
      </c>
    </row>
    <row r="12" spans="1:33" x14ac:dyDescent="0.25">
      <c r="A12"/>
      <c r="B12"/>
      <c r="C12"/>
      <c r="D12"/>
      <c r="E12"/>
      <c r="F12"/>
      <c r="G12"/>
      <c r="H12"/>
      <c r="I12"/>
      <c r="J12"/>
      <c r="K12"/>
      <c r="L12" s="222" t="s">
        <v>10</v>
      </c>
      <c r="M12" s="344">
        <f>SUM(M8:M11)</f>
        <v>7642</v>
      </c>
    </row>
    <row r="13" spans="1:33" x14ac:dyDescent="0.25">
      <c r="A13"/>
      <c r="B13"/>
      <c r="C13"/>
      <c r="D13"/>
      <c r="E13"/>
      <c r="F13"/>
      <c r="G13"/>
      <c r="H13"/>
      <c r="I13"/>
      <c r="J13"/>
      <c r="K13"/>
    </row>
    <row r="14" spans="1:33" ht="26.25" x14ac:dyDescent="0.25">
      <c r="A14" s="276" t="s">
        <v>11</v>
      </c>
      <c r="B14" s="276"/>
      <c r="C14" s="276" t="s">
        <v>12</v>
      </c>
      <c r="D14" s="276"/>
      <c r="E14" s="277" t="s">
        <v>13</v>
      </c>
      <c r="F14" s="278" t="s">
        <v>14</v>
      </c>
      <c r="G14" s="276" t="s">
        <v>15</v>
      </c>
      <c r="H14" s="276" t="s">
        <v>16</v>
      </c>
      <c r="I14" s="279" t="s">
        <v>17</v>
      </c>
      <c r="J14" s="280"/>
      <c r="K14" s="276" t="s">
        <v>18</v>
      </c>
      <c r="L14" s="281" t="s">
        <v>19</v>
      </c>
      <c r="M14" s="282" t="s">
        <v>20</v>
      </c>
      <c r="N14" s="367" t="s">
        <v>855</v>
      </c>
      <c r="O14" s="367" t="s">
        <v>873</v>
      </c>
      <c r="P14" s="367" t="s">
        <v>856</v>
      </c>
      <c r="Q14" s="367" t="s">
        <v>857</v>
      </c>
      <c r="R14" s="367" t="s">
        <v>858</v>
      </c>
      <c r="S14" s="367" t="s">
        <v>859</v>
      </c>
      <c r="T14" s="367" t="s">
        <v>860</v>
      </c>
      <c r="U14" s="367" t="s">
        <v>861</v>
      </c>
      <c r="V14" s="367" t="s">
        <v>862</v>
      </c>
      <c r="W14" s="367" t="s">
        <v>863</v>
      </c>
      <c r="X14" s="367" t="s">
        <v>864</v>
      </c>
      <c r="Y14" s="367" t="s">
        <v>865</v>
      </c>
      <c r="Z14" s="367" t="s">
        <v>866</v>
      </c>
      <c r="AA14" s="367" t="s">
        <v>867</v>
      </c>
      <c r="AB14" s="367" t="s">
        <v>868</v>
      </c>
      <c r="AC14" s="367" t="s">
        <v>869</v>
      </c>
      <c r="AD14" s="367" t="s">
        <v>870</v>
      </c>
      <c r="AE14" s="367" t="s">
        <v>871</v>
      </c>
      <c r="AF14" s="367" t="s">
        <v>872</v>
      </c>
      <c r="AG14" s="368"/>
    </row>
    <row r="15" spans="1:33" x14ac:dyDescent="0.25">
      <c r="A15" s="4">
        <v>1</v>
      </c>
      <c r="B15" s="4"/>
      <c r="C15" s="5" t="s">
        <v>21</v>
      </c>
      <c r="D15" s="5"/>
      <c r="E15" s="6"/>
      <c r="F15" s="435"/>
      <c r="G15" s="435"/>
      <c r="H15" s="7"/>
      <c r="I15" s="436" t="s">
        <v>22</v>
      </c>
      <c r="J15" s="437"/>
      <c r="K15" s="12">
        <f>SUM(K16:K32)</f>
        <v>159593</v>
      </c>
      <c r="L15" s="13">
        <f>IFERROR(K15/M$8,"$0")</f>
        <v>32.312816359586961</v>
      </c>
      <c r="M15" s="14">
        <f>IFERROR(K15/M$12,"$0")</f>
        <v>20.883669196545409</v>
      </c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369">
        <f>SUM(P15:AF15)</f>
        <v>0</v>
      </c>
    </row>
    <row r="16" spans="1:33" x14ac:dyDescent="0.25">
      <c r="A16" s="8" t="s">
        <v>23</v>
      </c>
      <c r="B16" s="8"/>
      <c r="C16" s="9" t="s">
        <v>24</v>
      </c>
      <c r="D16"/>
      <c r="E16" s="346">
        <v>0</v>
      </c>
      <c r="F16" s="346">
        <v>70125</v>
      </c>
      <c r="G16" s="57">
        <v>0</v>
      </c>
      <c r="H16" s="346">
        <v>0</v>
      </c>
      <c r="I16" s="346">
        <v>0</v>
      </c>
      <c r="J16"/>
      <c r="K16" s="347">
        <f>SUM(E16:I16)</f>
        <v>70125</v>
      </c>
      <c r="L16" s="219">
        <f t="shared" ref="L16:L77" si="0">IFERROR(K16/M$8,"$0")</f>
        <v>14.198218262806236</v>
      </c>
      <c r="M16" s="18">
        <f t="shared" ref="M16:M77" si="1">IFERROR(K16/M$12,"$0")</f>
        <v>9.176262758440199</v>
      </c>
      <c r="N16" s="57"/>
      <c r="O16" s="57"/>
      <c r="P16" s="57">
        <v>1500</v>
      </c>
      <c r="Q16" s="57">
        <v>1500</v>
      </c>
      <c r="R16" s="57">
        <v>1500</v>
      </c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369">
        <f t="shared" ref="AG16:AG79" si="2">SUM(P16:AF16)</f>
        <v>4500</v>
      </c>
    </row>
    <row r="17" spans="1:33" x14ac:dyDescent="0.25">
      <c r="A17" s="10" t="s">
        <v>25</v>
      </c>
      <c r="B17" s="10"/>
      <c r="C17" s="9" t="s">
        <v>416</v>
      </c>
      <c r="D17"/>
      <c r="E17" s="346">
        <v>0</v>
      </c>
      <c r="F17" s="346">
        <v>0</v>
      </c>
      <c r="G17" s="57">
        <v>0</v>
      </c>
      <c r="H17" s="346">
        <v>3000</v>
      </c>
      <c r="I17" s="346">
        <v>0</v>
      </c>
      <c r="J17"/>
      <c r="K17" s="347">
        <f t="shared" ref="K17:K32" si="3">SUM(E17:I17)</f>
        <v>3000</v>
      </c>
      <c r="L17" s="18">
        <f t="shared" si="0"/>
        <v>0.60741040696497262</v>
      </c>
      <c r="M17" s="18">
        <f t="shared" si="1"/>
        <v>0.39256739073540958</v>
      </c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369">
        <f t="shared" si="2"/>
        <v>0</v>
      </c>
    </row>
    <row r="18" spans="1:33" x14ac:dyDescent="0.25">
      <c r="A18" s="10" t="s">
        <v>26</v>
      </c>
      <c r="B18" s="10"/>
      <c r="C18" s="9" t="s">
        <v>27</v>
      </c>
      <c r="D18"/>
      <c r="E18" s="346">
        <v>0</v>
      </c>
      <c r="F18" s="346">
        <v>0</v>
      </c>
      <c r="G18" s="57">
        <v>0</v>
      </c>
      <c r="H18" s="346">
        <v>4350</v>
      </c>
      <c r="I18" s="346">
        <v>0</v>
      </c>
      <c r="J18"/>
      <c r="K18" s="347">
        <f t="shared" si="3"/>
        <v>4350</v>
      </c>
      <c r="L18" s="18">
        <f t="shared" si="0"/>
        <v>0.88074509009921031</v>
      </c>
      <c r="M18" s="18">
        <f t="shared" si="1"/>
        <v>0.56922271656634393</v>
      </c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369">
        <f t="shared" si="2"/>
        <v>0</v>
      </c>
    </row>
    <row r="19" spans="1:33" x14ac:dyDescent="0.25">
      <c r="A19" s="10" t="s">
        <v>28</v>
      </c>
      <c r="B19" s="10"/>
      <c r="C19" s="9" t="s">
        <v>652</v>
      </c>
      <c r="D19"/>
      <c r="E19" s="346">
        <v>0</v>
      </c>
      <c r="F19" s="346">
        <v>0</v>
      </c>
      <c r="G19" s="57">
        <v>0</v>
      </c>
      <c r="H19" s="346">
        <v>6822</v>
      </c>
      <c r="I19" s="346">
        <v>0</v>
      </c>
      <c r="J19"/>
      <c r="K19" s="347">
        <f t="shared" si="3"/>
        <v>6822</v>
      </c>
      <c r="L19" s="18">
        <f t="shared" si="0"/>
        <v>1.3812512654383478</v>
      </c>
      <c r="M19" s="18">
        <f t="shared" si="1"/>
        <v>0.89269824653232133</v>
      </c>
      <c r="N19" s="57"/>
      <c r="O19" s="57"/>
      <c r="P19" s="57">
        <v>6822</v>
      </c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369">
        <f t="shared" si="2"/>
        <v>6822</v>
      </c>
    </row>
    <row r="20" spans="1:33" x14ac:dyDescent="0.25">
      <c r="A20" s="10" t="s">
        <v>29</v>
      </c>
      <c r="B20" s="10"/>
      <c r="C20" s="9" t="s">
        <v>30</v>
      </c>
      <c r="D20"/>
      <c r="E20" s="346">
        <v>0</v>
      </c>
      <c r="F20" s="346">
        <v>0</v>
      </c>
      <c r="G20" s="57">
        <v>0</v>
      </c>
      <c r="H20" s="57">
        <v>3096</v>
      </c>
      <c r="I20" s="346">
        <v>0</v>
      </c>
      <c r="J20"/>
      <c r="K20" s="347">
        <f t="shared" si="3"/>
        <v>3096</v>
      </c>
      <c r="L20" s="18">
        <f t="shared" si="0"/>
        <v>0.62684753998785181</v>
      </c>
      <c r="M20" s="18">
        <f t="shared" si="1"/>
        <v>0.40512954723894268</v>
      </c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369">
        <f t="shared" si="2"/>
        <v>0</v>
      </c>
    </row>
    <row r="21" spans="1:33" x14ac:dyDescent="0.25">
      <c r="A21" s="10" t="s">
        <v>31</v>
      </c>
      <c r="B21" s="10"/>
      <c r="C21" s="9" t="s">
        <v>32</v>
      </c>
      <c r="D21"/>
      <c r="E21" s="346">
        <v>0</v>
      </c>
      <c r="F21" s="346">
        <v>0</v>
      </c>
      <c r="G21" s="57">
        <v>0</v>
      </c>
      <c r="H21" s="57">
        <v>5956</v>
      </c>
      <c r="I21" s="346">
        <v>0</v>
      </c>
      <c r="J21"/>
      <c r="K21" s="347">
        <f t="shared" si="3"/>
        <v>5956</v>
      </c>
      <c r="L21" s="18">
        <f t="shared" si="0"/>
        <v>1.2059121279611258</v>
      </c>
      <c r="M21" s="18">
        <f t="shared" si="1"/>
        <v>0.77937712640669987</v>
      </c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369">
        <f t="shared" si="2"/>
        <v>0</v>
      </c>
    </row>
    <row r="22" spans="1:33" x14ac:dyDescent="0.25">
      <c r="A22" s="10" t="s">
        <v>33</v>
      </c>
      <c r="B22" s="10"/>
      <c r="C22" s="9" t="s">
        <v>34</v>
      </c>
      <c r="D22"/>
      <c r="E22" s="346">
        <v>0</v>
      </c>
      <c r="F22" s="346">
        <v>0</v>
      </c>
      <c r="G22" s="57">
        <v>0</v>
      </c>
      <c r="H22" s="346">
        <v>0</v>
      </c>
      <c r="I22" s="346">
        <v>0</v>
      </c>
      <c r="J22"/>
      <c r="K22" s="347">
        <f t="shared" si="3"/>
        <v>0</v>
      </c>
      <c r="L22" s="18">
        <f t="shared" si="0"/>
        <v>0</v>
      </c>
      <c r="M22" s="18">
        <f t="shared" si="1"/>
        <v>0</v>
      </c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369">
        <f t="shared" si="2"/>
        <v>0</v>
      </c>
    </row>
    <row r="23" spans="1:33" x14ac:dyDescent="0.25">
      <c r="A23" s="10" t="s">
        <v>598</v>
      </c>
      <c r="B23" s="10"/>
      <c r="C23" s="9" t="s">
        <v>599</v>
      </c>
      <c r="D23"/>
      <c r="E23" s="346">
        <v>0</v>
      </c>
      <c r="F23" s="346">
        <v>1500</v>
      </c>
      <c r="G23" s="57">
        <v>750</v>
      </c>
      <c r="H23" s="346">
        <v>0</v>
      </c>
      <c r="I23" s="346">
        <v>0</v>
      </c>
      <c r="J23"/>
      <c r="K23" s="347">
        <f t="shared" si="3"/>
        <v>2250</v>
      </c>
      <c r="L23" s="18">
        <f t="shared" ref="L23" si="4">IFERROR(K23/M$8,"$0")</f>
        <v>0.45555780522372952</v>
      </c>
      <c r="M23" s="18">
        <f t="shared" ref="M23" si="5">IFERROR(K23/M$12,"$0")</f>
        <v>0.29442554305155716</v>
      </c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369">
        <f t="shared" si="2"/>
        <v>0</v>
      </c>
    </row>
    <row r="24" spans="1:33" x14ac:dyDescent="0.25">
      <c r="A24" s="10" t="s">
        <v>35</v>
      </c>
      <c r="B24" s="10"/>
      <c r="C24" s="9" t="s">
        <v>36</v>
      </c>
      <c r="D24"/>
      <c r="E24" s="346">
        <v>0</v>
      </c>
      <c r="F24" s="346">
        <v>0</v>
      </c>
      <c r="G24" s="57">
        <v>0</v>
      </c>
      <c r="H24" s="346">
        <v>2719</v>
      </c>
      <c r="I24" s="346">
        <v>5250</v>
      </c>
      <c r="J24"/>
      <c r="K24" s="347">
        <f t="shared" si="3"/>
        <v>7969</v>
      </c>
      <c r="L24" s="18">
        <f t="shared" si="0"/>
        <v>1.6134845110346223</v>
      </c>
      <c r="M24" s="18">
        <f t="shared" si="1"/>
        <v>1.0427898455901596</v>
      </c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369">
        <f t="shared" si="2"/>
        <v>0</v>
      </c>
    </row>
    <row r="25" spans="1:33" x14ac:dyDescent="0.25">
      <c r="A25" s="10" t="s">
        <v>417</v>
      </c>
      <c r="B25" s="10"/>
      <c r="C25" s="9" t="s">
        <v>37</v>
      </c>
      <c r="D25"/>
      <c r="E25" s="346">
        <v>0</v>
      </c>
      <c r="F25" s="346">
        <v>0</v>
      </c>
      <c r="G25" s="57">
        <v>0</v>
      </c>
      <c r="H25" s="346">
        <v>1200</v>
      </c>
      <c r="I25" s="346">
        <v>0</v>
      </c>
      <c r="J25"/>
      <c r="K25" s="347">
        <f t="shared" si="3"/>
        <v>1200</v>
      </c>
      <c r="L25" s="18">
        <f t="shared" si="0"/>
        <v>0.24296416278598906</v>
      </c>
      <c r="M25" s="18">
        <f t="shared" si="1"/>
        <v>0.15702695629416383</v>
      </c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369">
        <f t="shared" si="2"/>
        <v>0</v>
      </c>
    </row>
    <row r="26" spans="1:33" x14ac:dyDescent="0.25">
      <c r="A26" s="10" t="s">
        <v>38</v>
      </c>
      <c r="B26" s="10"/>
      <c r="C26" s="9" t="s">
        <v>436</v>
      </c>
      <c r="D26"/>
      <c r="E26" s="346">
        <v>0</v>
      </c>
      <c r="F26" s="346">
        <v>0</v>
      </c>
      <c r="G26" s="57">
        <v>0</v>
      </c>
      <c r="H26" s="346">
        <v>1750</v>
      </c>
      <c r="I26" s="346">
        <v>0</v>
      </c>
      <c r="J26"/>
      <c r="K26" s="347">
        <f t="shared" si="3"/>
        <v>1750</v>
      </c>
      <c r="L26" s="18">
        <f t="shared" si="0"/>
        <v>0.35432273739623404</v>
      </c>
      <c r="M26" s="18">
        <f t="shared" si="1"/>
        <v>0.22899764459565558</v>
      </c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369">
        <f t="shared" si="2"/>
        <v>0</v>
      </c>
    </row>
    <row r="27" spans="1:33" x14ac:dyDescent="0.25">
      <c r="A27" s="10" t="s">
        <v>39</v>
      </c>
      <c r="B27" s="10"/>
      <c r="C27" s="9" t="s">
        <v>40</v>
      </c>
      <c r="D27"/>
      <c r="E27" s="346">
        <v>0</v>
      </c>
      <c r="F27" s="346">
        <v>2400</v>
      </c>
      <c r="G27" s="57">
        <v>750</v>
      </c>
      <c r="H27" s="346">
        <v>0</v>
      </c>
      <c r="I27" s="346">
        <v>0</v>
      </c>
      <c r="J27"/>
      <c r="K27" s="347">
        <f t="shared" si="3"/>
        <v>3150</v>
      </c>
      <c r="L27" s="18">
        <f t="shared" si="0"/>
        <v>0.63778092731322134</v>
      </c>
      <c r="M27" s="18">
        <f t="shared" si="1"/>
        <v>0.41219576027218008</v>
      </c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369">
        <f t="shared" si="2"/>
        <v>0</v>
      </c>
    </row>
    <row r="28" spans="1:33" x14ac:dyDescent="0.25">
      <c r="A28" s="10" t="s">
        <v>595</v>
      </c>
      <c r="B28" s="10"/>
      <c r="C28" s="9" t="s">
        <v>596</v>
      </c>
      <c r="D28"/>
      <c r="E28" s="346">
        <v>0</v>
      </c>
      <c r="F28" s="346">
        <v>900</v>
      </c>
      <c r="G28" s="57">
        <v>0</v>
      </c>
      <c r="H28" s="346">
        <v>0</v>
      </c>
      <c r="I28" s="346">
        <v>0</v>
      </c>
      <c r="J28"/>
      <c r="K28" s="347">
        <f t="shared" ref="K28" si="6">SUM(E28:I28)</f>
        <v>900</v>
      </c>
      <c r="L28" s="18">
        <f t="shared" ref="L28" si="7">IFERROR(K28/M$8,"$0")</f>
        <v>0.18222312208949179</v>
      </c>
      <c r="M28" s="18">
        <f t="shared" ref="M28" si="8">IFERROR(K28/M$12,"$0")</f>
        <v>0.11777021722062288</v>
      </c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369">
        <f t="shared" si="2"/>
        <v>0</v>
      </c>
    </row>
    <row r="29" spans="1:33" x14ac:dyDescent="0.25">
      <c r="A29" s="11" t="s">
        <v>41</v>
      </c>
      <c r="B29" s="11"/>
      <c r="C29" s="9" t="s">
        <v>42</v>
      </c>
      <c r="D29"/>
      <c r="E29" s="346">
        <v>0</v>
      </c>
      <c r="F29" s="346">
        <v>13200</v>
      </c>
      <c r="G29" s="57">
        <v>0</v>
      </c>
      <c r="H29" s="346">
        <v>8250</v>
      </c>
      <c r="I29" s="346">
        <v>4800</v>
      </c>
      <c r="J29"/>
      <c r="K29" s="347">
        <f t="shared" si="3"/>
        <v>26250</v>
      </c>
      <c r="L29" s="18">
        <f t="shared" si="0"/>
        <v>5.3148410609435111</v>
      </c>
      <c r="M29" s="18">
        <f t="shared" si="1"/>
        <v>3.4349646689348337</v>
      </c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369">
        <f t="shared" si="2"/>
        <v>0</v>
      </c>
    </row>
    <row r="30" spans="1:33" x14ac:dyDescent="0.25">
      <c r="A30" s="10" t="s">
        <v>43</v>
      </c>
      <c r="B30" s="10"/>
      <c r="C30" s="9" t="s">
        <v>44</v>
      </c>
      <c r="D30"/>
      <c r="E30" s="346">
        <v>0</v>
      </c>
      <c r="F30" s="346">
        <v>0</v>
      </c>
      <c r="G30" s="57">
        <v>0</v>
      </c>
      <c r="H30" s="57">
        <v>15600</v>
      </c>
      <c r="I30" s="346">
        <v>0</v>
      </c>
      <c r="J30"/>
      <c r="K30" s="347">
        <f t="shared" si="3"/>
        <v>15600</v>
      </c>
      <c r="L30" s="18">
        <f t="shared" si="0"/>
        <v>3.158534116217858</v>
      </c>
      <c r="M30" s="18">
        <f t="shared" si="1"/>
        <v>2.0413504318241298</v>
      </c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369">
        <f t="shared" si="2"/>
        <v>0</v>
      </c>
    </row>
    <row r="31" spans="1:33" x14ac:dyDescent="0.25">
      <c r="A31" s="10" t="s">
        <v>45</v>
      </c>
      <c r="B31" s="10"/>
      <c r="C31" s="9" t="s">
        <v>597</v>
      </c>
      <c r="D31"/>
      <c r="E31" s="346">
        <v>0</v>
      </c>
      <c r="F31" s="346">
        <v>0</v>
      </c>
      <c r="G31" s="57">
        <v>0</v>
      </c>
      <c r="H31" s="346">
        <v>2175</v>
      </c>
      <c r="I31" s="346">
        <v>0</v>
      </c>
      <c r="J31"/>
      <c r="K31" s="347">
        <f t="shared" si="3"/>
        <v>2175</v>
      </c>
      <c r="L31" s="18">
        <f t="shared" si="0"/>
        <v>0.44037254504960516</v>
      </c>
      <c r="M31" s="18">
        <f t="shared" si="1"/>
        <v>0.28461135828317197</v>
      </c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369">
        <f t="shared" si="2"/>
        <v>0</v>
      </c>
    </row>
    <row r="32" spans="1:33" x14ac:dyDescent="0.25">
      <c r="A32" s="10" t="s">
        <v>47</v>
      </c>
      <c r="B32" s="10"/>
      <c r="C32" s="9" t="s">
        <v>48</v>
      </c>
      <c r="D32"/>
      <c r="E32" s="346">
        <v>0</v>
      </c>
      <c r="F32" s="346">
        <v>5000</v>
      </c>
      <c r="G32" s="57">
        <v>0</v>
      </c>
      <c r="H32" s="346">
        <v>0</v>
      </c>
      <c r="I32" s="346">
        <v>0</v>
      </c>
      <c r="J32"/>
      <c r="K32" s="347">
        <f t="shared" si="3"/>
        <v>5000</v>
      </c>
      <c r="L32" s="18">
        <f t="shared" si="0"/>
        <v>1.0123506782749545</v>
      </c>
      <c r="M32" s="18">
        <f t="shared" si="1"/>
        <v>0.65427898455901601</v>
      </c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369">
        <f t="shared" si="2"/>
        <v>0</v>
      </c>
    </row>
    <row r="33" spans="1:33" x14ac:dyDescent="0.25">
      <c r="A33" s="4">
        <v>2</v>
      </c>
      <c r="B33" s="4"/>
      <c r="C33" s="5" t="s">
        <v>49</v>
      </c>
      <c r="D33" s="5"/>
      <c r="E33" s="6"/>
      <c r="F33" s="298"/>
      <c r="G33" s="298"/>
      <c r="H33" s="7"/>
      <c r="I33" s="436" t="s">
        <v>22</v>
      </c>
      <c r="J33" s="437"/>
      <c r="K33" s="12">
        <f>SUM(K34)</f>
        <v>0</v>
      </c>
      <c r="L33" s="13">
        <f t="shared" si="0"/>
        <v>0</v>
      </c>
      <c r="M33" s="14">
        <f t="shared" si="1"/>
        <v>0</v>
      </c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369">
        <f t="shared" si="2"/>
        <v>0</v>
      </c>
    </row>
    <row r="34" spans="1:33" x14ac:dyDescent="0.25">
      <c r="A34" s="8" t="s">
        <v>210</v>
      </c>
      <c r="B34" s="8"/>
      <c r="C34" s="9" t="s">
        <v>211</v>
      </c>
      <c r="D34"/>
      <c r="E34" s="346">
        <v>0</v>
      </c>
      <c r="F34" s="346">
        <v>0</v>
      </c>
      <c r="G34" s="57">
        <v>0</v>
      </c>
      <c r="H34" s="346">
        <v>0</v>
      </c>
      <c r="I34" s="346">
        <v>0</v>
      </c>
      <c r="J34"/>
      <c r="K34" s="347">
        <f>SUM(E34:I34)</f>
        <v>0</v>
      </c>
      <c r="L34" s="18">
        <f t="shared" si="0"/>
        <v>0</v>
      </c>
      <c r="M34" s="18">
        <f t="shared" si="1"/>
        <v>0</v>
      </c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369">
        <f t="shared" si="2"/>
        <v>0</v>
      </c>
    </row>
    <row r="35" spans="1:33" x14ac:dyDescent="0.25">
      <c r="A35" s="4">
        <v>3</v>
      </c>
      <c r="B35" s="4"/>
      <c r="C35" s="5" t="s">
        <v>50</v>
      </c>
      <c r="D35" s="5"/>
      <c r="E35" s="6"/>
      <c r="F35" s="435"/>
      <c r="G35" s="435"/>
      <c r="H35" s="7"/>
      <c r="I35" s="436" t="s">
        <v>22</v>
      </c>
      <c r="J35" s="437"/>
      <c r="K35" s="12">
        <f>SUM(K36:K37)</f>
        <v>120023</v>
      </c>
      <c r="L35" s="13">
        <f t="shared" si="0"/>
        <v>24.301073091718973</v>
      </c>
      <c r="M35" s="14">
        <f t="shared" si="1"/>
        <v>15.705705312745355</v>
      </c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369">
        <f t="shared" si="2"/>
        <v>0</v>
      </c>
    </row>
    <row r="36" spans="1:33" x14ac:dyDescent="0.25">
      <c r="A36" s="8" t="s">
        <v>51</v>
      </c>
      <c r="B36" s="8"/>
      <c r="C36" s="9" t="s">
        <v>432</v>
      </c>
      <c r="D36"/>
      <c r="E36" s="346">
        <v>0</v>
      </c>
      <c r="F36" s="346">
        <v>0</v>
      </c>
      <c r="G36" s="57">
        <v>0</v>
      </c>
      <c r="H36" s="346">
        <v>450</v>
      </c>
      <c r="I36" s="346">
        <v>92051</v>
      </c>
      <c r="J36"/>
      <c r="K36" s="347">
        <f>SUM(E36:I36)</f>
        <v>92501</v>
      </c>
      <c r="L36" s="219">
        <f t="shared" si="0"/>
        <v>18.728690018222313</v>
      </c>
      <c r="M36" s="18">
        <f t="shared" si="1"/>
        <v>12.104292070138706</v>
      </c>
      <c r="N36" s="57"/>
      <c r="O36" s="57"/>
      <c r="P36" s="57">
        <v>92051</v>
      </c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369">
        <f t="shared" si="2"/>
        <v>92051</v>
      </c>
    </row>
    <row r="37" spans="1:33" x14ac:dyDescent="0.25">
      <c r="A37" s="10" t="s">
        <v>53</v>
      </c>
      <c r="B37" s="10"/>
      <c r="C37" s="9" t="s">
        <v>54</v>
      </c>
      <c r="D37"/>
      <c r="E37" s="346">
        <v>0</v>
      </c>
      <c r="F37" s="346">
        <v>0</v>
      </c>
      <c r="G37" s="57">
        <v>0</v>
      </c>
      <c r="H37" s="346">
        <v>0</v>
      </c>
      <c r="I37" s="346">
        <v>27522</v>
      </c>
      <c r="J37"/>
      <c r="K37" s="347">
        <f>SUM(E37:I37)</f>
        <v>27522</v>
      </c>
      <c r="L37" s="297">
        <f t="shared" si="0"/>
        <v>5.5723830734966588</v>
      </c>
      <c r="M37" s="18">
        <f t="shared" si="1"/>
        <v>3.6014132426066476</v>
      </c>
      <c r="N37" s="57"/>
      <c r="O37" s="57"/>
      <c r="P37" s="57"/>
      <c r="Q37" s="57">
        <v>16513</v>
      </c>
      <c r="R37" s="57">
        <v>11009</v>
      </c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369">
        <f t="shared" si="2"/>
        <v>27522</v>
      </c>
    </row>
    <row r="38" spans="1:33" x14ac:dyDescent="0.25">
      <c r="A38" s="4">
        <v>4</v>
      </c>
      <c r="B38" s="4"/>
      <c r="C38" s="5" t="s">
        <v>55</v>
      </c>
      <c r="D38" s="5"/>
      <c r="E38" s="6"/>
      <c r="F38" s="298"/>
      <c r="G38" s="298"/>
      <c r="H38" s="7"/>
      <c r="I38" s="436" t="s">
        <v>22</v>
      </c>
      <c r="J38" s="437"/>
      <c r="K38" s="15">
        <f>SUM(K39:K41)</f>
        <v>134740</v>
      </c>
      <c r="L38" s="13">
        <f t="shared" si="0"/>
        <v>27.280826078153471</v>
      </c>
      <c r="M38" s="14">
        <f t="shared" si="1"/>
        <v>17.631510075896362</v>
      </c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369">
        <f t="shared" si="2"/>
        <v>0</v>
      </c>
    </row>
    <row r="39" spans="1:33" x14ac:dyDescent="0.25">
      <c r="A39" s="10" t="s">
        <v>230</v>
      </c>
      <c r="B39" s="10"/>
      <c r="C39" s="9" t="s">
        <v>772</v>
      </c>
      <c r="D39" s="9"/>
      <c r="E39" s="346">
        <v>0</v>
      </c>
      <c r="F39" s="346">
        <v>0</v>
      </c>
      <c r="G39" s="57">
        <v>31622</v>
      </c>
      <c r="H39" s="346">
        <v>0</v>
      </c>
      <c r="I39" s="57">
        <v>19565</v>
      </c>
      <c r="J39" s="16"/>
      <c r="K39" s="347">
        <f>SUM(E39:I39)</f>
        <v>51187</v>
      </c>
      <c r="L39" s="18">
        <f t="shared" si="0"/>
        <v>10.363838833772018</v>
      </c>
      <c r="M39" s="18">
        <f t="shared" si="1"/>
        <v>6.6981156765244698</v>
      </c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369">
        <f t="shared" si="2"/>
        <v>0</v>
      </c>
    </row>
    <row r="40" spans="1:33" x14ac:dyDescent="0.25">
      <c r="A40" s="10" t="s">
        <v>56</v>
      </c>
      <c r="B40" s="10"/>
      <c r="C40" s="9" t="s">
        <v>57</v>
      </c>
      <c r="D40" s="9"/>
      <c r="E40" s="346">
        <v>0</v>
      </c>
      <c r="F40" s="346">
        <v>0</v>
      </c>
      <c r="G40" s="57">
        <v>1150</v>
      </c>
      <c r="H40" s="346">
        <v>0</v>
      </c>
      <c r="I40" s="57">
        <v>1350</v>
      </c>
      <c r="J40" s="16"/>
      <c r="K40" s="347">
        <f>SUM(E40:I40)</f>
        <v>2500</v>
      </c>
      <c r="L40" s="18">
        <f t="shared" si="0"/>
        <v>0.50617533913747725</v>
      </c>
      <c r="M40" s="18">
        <f t="shared" si="1"/>
        <v>0.327139492279508</v>
      </c>
      <c r="N40" s="57"/>
      <c r="O40" s="57"/>
      <c r="P40" s="57">
        <v>950</v>
      </c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369">
        <f t="shared" si="2"/>
        <v>950</v>
      </c>
    </row>
    <row r="41" spans="1:33" x14ac:dyDescent="0.25">
      <c r="A41" s="10" t="s">
        <v>58</v>
      </c>
      <c r="B41" s="10"/>
      <c r="C41" s="9" t="s">
        <v>431</v>
      </c>
      <c r="D41" s="9"/>
      <c r="E41" s="346">
        <v>0</v>
      </c>
      <c r="F41" s="346">
        <v>0</v>
      </c>
      <c r="G41" s="57">
        <v>25118</v>
      </c>
      <c r="H41" s="346">
        <v>17440</v>
      </c>
      <c r="I41" s="57">
        <v>38495</v>
      </c>
      <c r="J41" s="16"/>
      <c r="K41" s="347">
        <f>SUM(E41:I41)</f>
        <v>81053</v>
      </c>
      <c r="L41" s="18">
        <f t="shared" si="0"/>
        <v>16.410811905243978</v>
      </c>
      <c r="M41" s="18">
        <f t="shared" si="1"/>
        <v>10.606254907092385</v>
      </c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369">
        <f t="shared" si="2"/>
        <v>0</v>
      </c>
    </row>
    <row r="42" spans="1:33" x14ac:dyDescent="0.25">
      <c r="A42" s="4">
        <v>5</v>
      </c>
      <c r="B42" s="4"/>
      <c r="C42" s="5" t="s">
        <v>59</v>
      </c>
      <c r="D42" s="5"/>
      <c r="E42" s="298"/>
      <c r="F42" s="298"/>
      <c r="G42" s="6"/>
      <c r="H42" s="6"/>
      <c r="I42" s="436" t="s">
        <v>22</v>
      </c>
      <c r="J42" s="437"/>
      <c r="K42" s="15">
        <f>SUM(K43:K46)</f>
        <v>20019</v>
      </c>
      <c r="L42" s="13">
        <f t="shared" si="0"/>
        <v>4.0532496456772629</v>
      </c>
      <c r="M42" s="14">
        <f t="shared" si="1"/>
        <v>2.6196021983773883</v>
      </c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369">
        <f t="shared" si="2"/>
        <v>0</v>
      </c>
    </row>
    <row r="43" spans="1:33" x14ac:dyDescent="0.25">
      <c r="A43" s="10" t="s">
        <v>60</v>
      </c>
      <c r="B43" s="10"/>
      <c r="C43" s="9" t="s">
        <v>61</v>
      </c>
      <c r="D43"/>
      <c r="E43" s="346">
        <v>0</v>
      </c>
      <c r="F43" s="346">
        <v>0</v>
      </c>
      <c r="G43" s="57">
        <v>0</v>
      </c>
      <c r="H43" s="346">
        <v>0</v>
      </c>
      <c r="I43" s="346">
        <v>14069</v>
      </c>
      <c r="J43"/>
      <c r="K43" s="347">
        <f>SUM(E43:I43)</f>
        <v>14069</v>
      </c>
      <c r="L43" s="18">
        <f t="shared" si="0"/>
        <v>2.8485523385300668</v>
      </c>
      <c r="M43" s="18">
        <f t="shared" si="1"/>
        <v>1.8410102067521592</v>
      </c>
      <c r="N43" s="57"/>
      <c r="O43" s="57"/>
      <c r="P43" s="57"/>
      <c r="R43" s="57">
        <v>14069</v>
      </c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369">
        <f t="shared" si="2"/>
        <v>14069</v>
      </c>
    </row>
    <row r="44" spans="1:33" x14ac:dyDescent="0.25">
      <c r="A44" s="10" t="s">
        <v>255</v>
      </c>
      <c r="B44" s="10"/>
      <c r="C44" s="9" t="s">
        <v>418</v>
      </c>
      <c r="D44"/>
      <c r="E44" s="346">
        <v>0</v>
      </c>
      <c r="F44" s="346">
        <v>0</v>
      </c>
      <c r="G44" s="57">
        <v>0</v>
      </c>
      <c r="H44" s="346">
        <v>0</v>
      </c>
      <c r="I44" s="346">
        <v>5250</v>
      </c>
      <c r="J44"/>
      <c r="K44" s="347">
        <f>SUM(E44:I44)</f>
        <v>5250</v>
      </c>
      <c r="L44" s="18">
        <f t="shared" si="0"/>
        <v>1.0629682121887021</v>
      </c>
      <c r="M44" s="18">
        <f t="shared" si="1"/>
        <v>0.6869929337869668</v>
      </c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369">
        <f t="shared" si="2"/>
        <v>0</v>
      </c>
    </row>
    <row r="45" spans="1:33" x14ac:dyDescent="0.25">
      <c r="A45" s="10" t="s">
        <v>62</v>
      </c>
      <c r="B45" s="10"/>
      <c r="C45" s="9" t="s">
        <v>709</v>
      </c>
      <c r="D45"/>
      <c r="E45" s="346">
        <v>0</v>
      </c>
      <c r="F45" s="346">
        <v>0</v>
      </c>
      <c r="G45" s="57">
        <v>0</v>
      </c>
      <c r="H45" s="346">
        <v>0</v>
      </c>
      <c r="I45" s="346">
        <v>700</v>
      </c>
      <c r="J45"/>
      <c r="K45" s="347">
        <f>SUM(E45:I45)</f>
        <v>700</v>
      </c>
      <c r="L45" s="18">
        <f t="shared" si="0"/>
        <v>0.14172909495849362</v>
      </c>
      <c r="M45" s="18">
        <f t="shared" si="1"/>
        <v>9.1599057838262235E-2</v>
      </c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369">
        <f t="shared" si="2"/>
        <v>0</v>
      </c>
    </row>
    <row r="46" spans="1:33" x14ac:dyDescent="0.25">
      <c r="A46" s="8" t="s">
        <v>63</v>
      </c>
      <c r="B46" s="8"/>
      <c r="C46" s="9" t="s">
        <v>64</v>
      </c>
      <c r="D46"/>
      <c r="E46" s="346">
        <v>0</v>
      </c>
      <c r="F46" s="346">
        <v>0</v>
      </c>
      <c r="G46" s="57">
        <v>0</v>
      </c>
      <c r="H46" s="346">
        <v>0</v>
      </c>
      <c r="I46" s="346">
        <v>0</v>
      </c>
      <c r="J46"/>
      <c r="K46" s="347">
        <f>SUM(E46:I46)</f>
        <v>0</v>
      </c>
      <c r="L46" s="18">
        <f t="shared" si="0"/>
        <v>0</v>
      </c>
      <c r="M46" s="18">
        <f t="shared" si="1"/>
        <v>0</v>
      </c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369">
        <f t="shared" si="2"/>
        <v>0</v>
      </c>
    </row>
    <row r="47" spans="1:33" x14ac:dyDescent="0.25">
      <c r="A47" s="4">
        <v>6</v>
      </c>
      <c r="B47" s="4"/>
      <c r="C47" s="5" t="s">
        <v>65</v>
      </c>
      <c r="D47" s="5"/>
      <c r="E47" s="298"/>
      <c r="F47" s="298"/>
      <c r="G47" s="6"/>
      <c r="H47" s="19"/>
      <c r="I47" s="438" t="s">
        <v>22</v>
      </c>
      <c r="J47" s="439"/>
      <c r="K47" s="20">
        <f>SUM(K48:K52)</f>
        <v>548781</v>
      </c>
      <c r="L47" s="13">
        <f t="shared" si="0"/>
        <v>111.11176351488156</v>
      </c>
      <c r="M47" s="14">
        <f t="shared" si="1"/>
        <v>71.811175085056263</v>
      </c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369">
        <f t="shared" si="2"/>
        <v>0</v>
      </c>
    </row>
    <row r="48" spans="1:33" x14ac:dyDescent="0.25">
      <c r="A48" s="10" t="s">
        <v>66</v>
      </c>
      <c r="B48" s="10"/>
      <c r="C48" s="9" t="s">
        <v>67</v>
      </c>
      <c r="D48"/>
      <c r="E48" s="346">
        <v>0</v>
      </c>
      <c r="F48" s="57">
        <v>4250</v>
      </c>
      <c r="G48" s="57">
        <v>90086</v>
      </c>
      <c r="H48" s="346">
        <v>0</v>
      </c>
      <c r="I48" s="346">
        <v>90008</v>
      </c>
      <c r="J48"/>
      <c r="K48" s="347">
        <f>SUM(E48:I48)</f>
        <v>184344</v>
      </c>
      <c r="L48" s="18">
        <f t="shared" si="0"/>
        <v>37.324154687183643</v>
      </c>
      <c r="M48" s="18">
        <f t="shared" si="1"/>
        <v>24.122481025909448</v>
      </c>
      <c r="N48" s="57"/>
      <c r="O48" s="57"/>
      <c r="P48" s="57"/>
      <c r="R48" s="57">
        <v>46086</v>
      </c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369">
        <f t="shared" si="2"/>
        <v>46086</v>
      </c>
    </row>
    <row r="49" spans="1:33" x14ac:dyDescent="0.25">
      <c r="A49" s="10" t="s">
        <v>68</v>
      </c>
      <c r="B49" s="10"/>
      <c r="C49" s="9" t="s">
        <v>429</v>
      </c>
      <c r="D49"/>
      <c r="E49" s="57">
        <v>214500</v>
      </c>
      <c r="F49" s="346">
        <v>500</v>
      </c>
      <c r="G49" s="57">
        <v>2800</v>
      </c>
      <c r="H49" s="346">
        <v>0</v>
      </c>
      <c r="I49" s="346">
        <v>0</v>
      </c>
      <c r="J49"/>
      <c r="K49" s="347">
        <f t="shared" ref="K49:K51" si="9">SUM(E49:I49)</f>
        <v>217800</v>
      </c>
      <c r="L49" s="18">
        <f t="shared" si="0"/>
        <v>44.097995545657014</v>
      </c>
      <c r="M49" s="18">
        <f t="shared" si="1"/>
        <v>28.500392567390737</v>
      </c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369">
        <f t="shared" si="2"/>
        <v>0</v>
      </c>
    </row>
    <row r="50" spans="1:33" x14ac:dyDescent="0.25">
      <c r="A50" s="10" t="s">
        <v>260</v>
      </c>
      <c r="B50" s="10"/>
      <c r="C50" s="9" t="s">
        <v>261</v>
      </c>
      <c r="D50"/>
      <c r="E50" s="346">
        <v>0</v>
      </c>
      <c r="F50" s="346">
        <v>0</v>
      </c>
      <c r="G50" s="57">
        <v>0</v>
      </c>
      <c r="H50" s="346">
        <v>0</v>
      </c>
      <c r="I50" s="346">
        <v>0</v>
      </c>
      <c r="J50"/>
      <c r="K50" s="347">
        <f t="shared" si="9"/>
        <v>0</v>
      </c>
      <c r="L50" s="18">
        <f t="shared" si="0"/>
        <v>0</v>
      </c>
      <c r="M50" s="18">
        <f t="shared" si="1"/>
        <v>0</v>
      </c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369">
        <f t="shared" si="2"/>
        <v>0</v>
      </c>
    </row>
    <row r="51" spans="1:33" x14ac:dyDescent="0.25">
      <c r="A51" s="10" t="s">
        <v>69</v>
      </c>
      <c r="B51" s="10"/>
      <c r="C51" s="9" t="s">
        <v>683</v>
      </c>
      <c r="D51"/>
      <c r="E51" s="346">
        <v>0</v>
      </c>
      <c r="F51" s="346">
        <v>0</v>
      </c>
      <c r="G51" s="57">
        <v>30687</v>
      </c>
      <c r="H51" s="346">
        <v>0</v>
      </c>
      <c r="I51" s="346">
        <v>65000</v>
      </c>
      <c r="J51"/>
      <c r="K51" s="347">
        <f t="shared" si="9"/>
        <v>95687</v>
      </c>
      <c r="L51" s="18">
        <f t="shared" si="0"/>
        <v>19.373759870419114</v>
      </c>
      <c r="M51" s="18">
        <f t="shared" si="1"/>
        <v>12.521198639099712</v>
      </c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369">
        <f t="shared" si="2"/>
        <v>0</v>
      </c>
    </row>
    <row r="52" spans="1:33" x14ac:dyDescent="0.25">
      <c r="A52" s="10" t="s">
        <v>428</v>
      </c>
      <c r="B52" s="10"/>
      <c r="C52" s="9" t="s">
        <v>70</v>
      </c>
      <c r="D52"/>
      <c r="E52" s="346">
        <v>50950</v>
      </c>
      <c r="F52" s="346">
        <v>0</v>
      </c>
      <c r="G52" s="57">
        <v>0</v>
      </c>
      <c r="H52" s="346">
        <v>0</v>
      </c>
      <c r="I52" s="346">
        <v>0</v>
      </c>
      <c r="J52"/>
      <c r="K52" s="347">
        <f t="shared" ref="K52" si="10">SUM(E52:I52)</f>
        <v>50950</v>
      </c>
      <c r="L52" s="18">
        <f t="shared" si="0"/>
        <v>10.315853411621786</v>
      </c>
      <c r="M52" s="18">
        <f t="shared" si="1"/>
        <v>6.6671028526563729</v>
      </c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369">
        <f t="shared" si="2"/>
        <v>0</v>
      </c>
    </row>
    <row r="53" spans="1:33" x14ac:dyDescent="0.25">
      <c r="A53" s="4">
        <v>7</v>
      </c>
      <c r="B53" s="4"/>
      <c r="C53" s="5" t="s">
        <v>71</v>
      </c>
      <c r="D53" s="5"/>
      <c r="E53" s="6"/>
      <c r="F53" s="298"/>
      <c r="G53" s="298"/>
      <c r="H53" s="7"/>
      <c r="I53" s="436" t="s">
        <v>22</v>
      </c>
      <c r="J53" s="437"/>
      <c r="K53" s="20">
        <f>SUM(K54:K62)</f>
        <v>153965</v>
      </c>
      <c r="L53" s="13">
        <f t="shared" si="0"/>
        <v>31.173314436120673</v>
      </c>
      <c r="M53" s="14">
        <f t="shared" si="1"/>
        <v>20.14721277152578</v>
      </c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369">
        <f t="shared" si="2"/>
        <v>0</v>
      </c>
    </row>
    <row r="54" spans="1:33" x14ac:dyDescent="0.25">
      <c r="A54" s="10" t="s">
        <v>72</v>
      </c>
      <c r="B54" s="10"/>
      <c r="C54" s="9" t="s">
        <v>73</v>
      </c>
      <c r="D54"/>
      <c r="E54" s="346">
        <v>0</v>
      </c>
      <c r="F54" s="346">
        <v>0</v>
      </c>
      <c r="G54" s="57">
        <v>0</v>
      </c>
      <c r="H54" s="346">
        <v>850</v>
      </c>
      <c r="I54" s="346">
        <v>10420</v>
      </c>
      <c r="J54"/>
      <c r="K54" s="347">
        <f t="shared" ref="K54:K62" si="11">SUM(E54:I54)</f>
        <v>11270</v>
      </c>
      <c r="L54" s="18">
        <f t="shared" si="0"/>
        <v>2.2818384288317475</v>
      </c>
      <c r="M54" s="18">
        <f t="shared" si="1"/>
        <v>1.4747448311960221</v>
      </c>
      <c r="N54" s="57"/>
      <c r="O54" s="57"/>
      <c r="P54" s="57">
        <v>5210</v>
      </c>
      <c r="Q54" s="57">
        <v>5210</v>
      </c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369">
        <f t="shared" si="2"/>
        <v>10420</v>
      </c>
    </row>
    <row r="55" spans="1:33" x14ac:dyDescent="0.25">
      <c r="A55" s="10" t="s">
        <v>74</v>
      </c>
      <c r="B55" s="10"/>
      <c r="C55" s="9" t="s">
        <v>75</v>
      </c>
      <c r="D55"/>
      <c r="E55" s="346">
        <v>0</v>
      </c>
      <c r="F55" s="346">
        <v>0</v>
      </c>
      <c r="G55" s="57">
        <v>0</v>
      </c>
      <c r="H55" s="346">
        <v>0</v>
      </c>
      <c r="I55" s="346">
        <v>21370</v>
      </c>
      <c r="J55"/>
      <c r="K55" s="347">
        <f t="shared" si="11"/>
        <v>21370</v>
      </c>
      <c r="L55" s="18">
        <f t="shared" si="0"/>
        <v>4.3267867989471549</v>
      </c>
      <c r="M55" s="18">
        <f t="shared" si="1"/>
        <v>2.7963883800052343</v>
      </c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369">
        <f t="shared" si="2"/>
        <v>0</v>
      </c>
    </row>
    <row r="56" spans="1:33" x14ac:dyDescent="0.25">
      <c r="A56" s="10" t="s">
        <v>76</v>
      </c>
      <c r="B56" s="10"/>
      <c r="C56" s="9" t="s">
        <v>77</v>
      </c>
      <c r="D56"/>
      <c r="E56" s="346">
        <v>0</v>
      </c>
      <c r="F56" s="346">
        <v>0</v>
      </c>
      <c r="G56" s="57">
        <v>0</v>
      </c>
      <c r="H56" s="346">
        <v>0</v>
      </c>
      <c r="I56" s="346">
        <v>4800</v>
      </c>
      <c r="J56"/>
      <c r="K56" s="347">
        <f t="shared" si="11"/>
        <v>4800</v>
      </c>
      <c r="L56" s="18">
        <f t="shared" si="0"/>
        <v>0.97185665114395625</v>
      </c>
      <c r="M56" s="18">
        <f t="shared" si="1"/>
        <v>0.62810782517665531</v>
      </c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369">
        <f t="shared" si="2"/>
        <v>0</v>
      </c>
    </row>
    <row r="57" spans="1:33" x14ac:dyDescent="0.25">
      <c r="A57" s="10" t="s">
        <v>78</v>
      </c>
      <c r="B57" s="10"/>
      <c r="C57" s="9" t="s">
        <v>419</v>
      </c>
      <c r="D57"/>
      <c r="E57" s="346">
        <v>0</v>
      </c>
      <c r="F57" s="346">
        <v>0</v>
      </c>
      <c r="G57" s="57">
        <v>0</v>
      </c>
      <c r="H57" s="346">
        <v>0</v>
      </c>
      <c r="I57" s="346">
        <v>83700</v>
      </c>
      <c r="J57"/>
      <c r="K57" s="347">
        <f t="shared" si="11"/>
        <v>83700</v>
      </c>
      <c r="L57" s="18">
        <f t="shared" si="0"/>
        <v>16.946750354322738</v>
      </c>
      <c r="M57" s="18">
        <f t="shared" si="1"/>
        <v>10.952630201517927</v>
      </c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369">
        <f t="shared" si="2"/>
        <v>0</v>
      </c>
    </row>
    <row r="58" spans="1:33" x14ac:dyDescent="0.25">
      <c r="A58" s="10" t="s">
        <v>682</v>
      </c>
      <c r="B58" s="10"/>
      <c r="C58" s="9" t="s">
        <v>276</v>
      </c>
      <c r="D58"/>
      <c r="E58" s="346">
        <v>0</v>
      </c>
      <c r="F58" s="346">
        <v>0</v>
      </c>
      <c r="G58" s="57">
        <v>5225</v>
      </c>
      <c r="H58" s="57">
        <v>200</v>
      </c>
      <c r="I58" s="346">
        <v>4450</v>
      </c>
      <c r="J58"/>
      <c r="K58" s="347">
        <f t="shared" ref="K58" si="12">SUM(E58:I58)</f>
        <v>9875</v>
      </c>
      <c r="L58" s="18">
        <f t="shared" ref="L58" si="13">IFERROR(K58/M$8,"$0")</f>
        <v>1.9993925895930351</v>
      </c>
      <c r="M58" s="18">
        <f t="shared" ref="M58" si="14">IFERROR(K58/M$12,"$0")</f>
        <v>1.2922009945040565</v>
      </c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369">
        <f t="shared" si="2"/>
        <v>0</v>
      </c>
    </row>
    <row r="59" spans="1:33" x14ac:dyDescent="0.25">
      <c r="A59" s="10" t="s">
        <v>79</v>
      </c>
      <c r="B59" s="10"/>
      <c r="C59" s="9" t="s">
        <v>80</v>
      </c>
      <c r="D59"/>
      <c r="E59" s="346">
        <v>0</v>
      </c>
      <c r="F59" s="346">
        <v>0</v>
      </c>
      <c r="G59" s="57">
        <v>5250</v>
      </c>
      <c r="H59" s="346">
        <v>0</v>
      </c>
      <c r="I59" s="346">
        <v>3300</v>
      </c>
      <c r="J59"/>
      <c r="K59" s="347">
        <f t="shared" si="11"/>
        <v>8550</v>
      </c>
      <c r="L59" s="18">
        <f t="shared" si="0"/>
        <v>1.7311196598501721</v>
      </c>
      <c r="M59" s="18">
        <f t="shared" si="1"/>
        <v>1.1188170635959174</v>
      </c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369">
        <f t="shared" si="2"/>
        <v>0</v>
      </c>
    </row>
    <row r="60" spans="1:33" x14ac:dyDescent="0.25">
      <c r="A60" s="8" t="s">
        <v>81</v>
      </c>
      <c r="B60" s="8"/>
      <c r="C60" s="9" t="s">
        <v>82</v>
      </c>
      <c r="D60"/>
      <c r="E60" s="346">
        <v>0</v>
      </c>
      <c r="F60" s="346">
        <v>0</v>
      </c>
      <c r="G60" s="57">
        <v>0</v>
      </c>
      <c r="H60" s="346">
        <v>0</v>
      </c>
      <c r="I60" s="346">
        <v>2050</v>
      </c>
      <c r="J60"/>
      <c r="K60" s="347">
        <f t="shared" si="11"/>
        <v>2050</v>
      </c>
      <c r="L60" s="18">
        <f t="shared" si="0"/>
        <v>0.41506377809273132</v>
      </c>
      <c r="M60" s="18">
        <f t="shared" si="1"/>
        <v>0.26825438366919657</v>
      </c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369">
        <f t="shared" si="2"/>
        <v>0</v>
      </c>
    </row>
    <row r="61" spans="1:33" x14ac:dyDescent="0.25">
      <c r="A61" s="10" t="s">
        <v>83</v>
      </c>
      <c r="B61" s="10"/>
      <c r="C61" s="9" t="s">
        <v>84</v>
      </c>
      <c r="D61"/>
      <c r="E61" s="346">
        <v>0</v>
      </c>
      <c r="F61" s="346">
        <v>0</v>
      </c>
      <c r="G61" s="57">
        <v>0</v>
      </c>
      <c r="H61" s="346">
        <v>0</v>
      </c>
      <c r="I61" s="346">
        <v>6600</v>
      </c>
      <c r="J61"/>
      <c r="K61" s="347">
        <f t="shared" si="11"/>
        <v>6600</v>
      </c>
      <c r="L61" s="18">
        <f t="shared" si="0"/>
        <v>1.3363028953229399</v>
      </c>
      <c r="M61" s="18">
        <f t="shared" si="1"/>
        <v>0.86364825961790104</v>
      </c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369">
        <f t="shared" si="2"/>
        <v>0</v>
      </c>
    </row>
    <row r="62" spans="1:33" x14ac:dyDescent="0.25">
      <c r="A62" s="10" t="s">
        <v>85</v>
      </c>
      <c r="B62" s="10"/>
      <c r="C62" s="9" t="s">
        <v>86</v>
      </c>
      <c r="D62"/>
      <c r="E62" s="346">
        <v>0</v>
      </c>
      <c r="F62" s="346">
        <v>0</v>
      </c>
      <c r="G62" s="57">
        <v>0</v>
      </c>
      <c r="H62" s="346">
        <v>0</v>
      </c>
      <c r="I62" s="346">
        <v>5750</v>
      </c>
      <c r="J62"/>
      <c r="K62" s="347">
        <f t="shared" si="11"/>
        <v>5750</v>
      </c>
      <c r="L62" s="18">
        <f t="shared" si="0"/>
        <v>1.1642032800161977</v>
      </c>
      <c r="M62" s="18">
        <f t="shared" si="1"/>
        <v>0.75242083224286838</v>
      </c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369">
        <f t="shared" si="2"/>
        <v>0</v>
      </c>
    </row>
    <row r="63" spans="1:33" x14ac:dyDescent="0.25">
      <c r="A63" s="4">
        <v>8</v>
      </c>
      <c r="B63" s="4"/>
      <c r="C63" s="5" t="s">
        <v>87</v>
      </c>
      <c r="D63" s="5"/>
      <c r="E63" s="6"/>
      <c r="F63" s="298"/>
      <c r="G63" s="298"/>
      <c r="H63" s="6"/>
      <c r="I63" s="436" t="s">
        <v>22</v>
      </c>
      <c r="J63" s="437"/>
      <c r="K63" s="20">
        <f>SUM(K64:K69)</f>
        <v>121369</v>
      </c>
      <c r="L63" s="13">
        <f t="shared" si="0"/>
        <v>24.573597894310588</v>
      </c>
      <c r="M63" s="14">
        <f t="shared" si="1"/>
        <v>15.881837215388641</v>
      </c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369">
        <f t="shared" si="2"/>
        <v>0</v>
      </c>
    </row>
    <row r="64" spans="1:33" x14ac:dyDescent="0.25">
      <c r="A64" s="10" t="s">
        <v>88</v>
      </c>
      <c r="B64" s="10"/>
      <c r="C64" s="9" t="s">
        <v>766</v>
      </c>
      <c r="D64"/>
      <c r="E64" s="346">
        <v>0</v>
      </c>
      <c r="F64" s="346">
        <v>0</v>
      </c>
      <c r="G64" s="57">
        <v>22700</v>
      </c>
      <c r="H64" s="346">
        <v>0</v>
      </c>
      <c r="I64" s="346">
        <v>0</v>
      </c>
      <c r="J64"/>
      <c r="K64" s="347">
        <f>SUM(E64:I64)</f>
        <v>22700</v>
      </c>
      <c r="L64" s="18">
        <f t="shared" si="0"/>
        <v>4.5960720793682928</v>
      </c>
      <c r="M64" s="18">
        <f t="shared" si="1"/>
        <v>2.9704265898979325</v>
      </c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369">
        <f t="shared" si="2"/>
        <v>0</v>
      </c>
    </row>
    <row r="65" spans="1:33" x14ac:dyDescent="0.25">
      <c r="A65" s="10" t="s">
        <v>280</v>
      </c>
      <c r="B65" s="10"/>
      <c r="C65" s="9" t="s">
        <v>281</v>
      </c>
      <c r="D65"/>
      <c r="E65" s="346">
        <v>19750</v>
      </c>
      <c r="F65" s="346">
        <v>900</v>
      </c>
      <c r="G65" s="57">
        <v>0</v>
      </c>
      <c r="H65" s="346">
        <v>0</v>
      </c>
      <c r="I65" s="346">
        <v>0</v>
      </c>
      <c r="J65"/>
      <c r="K65" s="347">
        <f t="shared" ref="K65:K69" si="15">SUM(E65:I65)</f>
        <v>20650</v>
      </c>
      <c r="L65" s="18">
        <f t="shared" si="0"/>
        <v>4.1810083012755621</v>
      </c>
      <c r="M65" s="18">
        <f t="shared" si="1"/>
        <v>2.7021722062287359</v>
      </c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369">
        <f t="shared" si="2"/>
        <v>0</v>
      </c>
    </row>
    <row r="66" spans="1:33" x14ac:dyDescent="0.25">
      <c r="A66" s="10" t="s">
        <v>89</v>
      </c>
      <c r="B66" s="10"/>
      <c r="C66" s="9" t="s">
        <v>90</v>
      </c>
      <c r="D66"/>
      <c r="E66" s="346">
        <v>0</v>
      </c>
      <c r="F66" s="346">
        <v>0</v>
      </c>
      <c r="G66" s="57">
        <v>0</v>
      </c>
      <c r="H66" s="346">
        <v>0</v>
      </c>
      <c r="I66" s="346">
        <v>6750</v>
      </c>
      <c r="J66"/>
      <c r="K66" s="347">
        <f t="shared" si="15"/>
        <v>6750</v>
      </c>
      <c r="L66" s="18">
        <f t="shared" si="0"/>
        <v>1.3666734156711886</v>
      </c>
      <c r="M66" s="18">
        <f t="shared" si="1"/>
        <v>0.88327662915467153</v>
      </c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369">
        <f t="shared" si="2"/>
        <v>0</v>
      </c>
    </row>
    <row r="67" spans="1:33" x14ac:dyDescent="0.25">
      <c r="A67" s="8" t="s">
        <v>91</v>
      </c>
      <c r="B67" s="8"/>
      <c r="C67" s="9" t="s">
        <v>710</v>
      </c>
      <c r="D67"/>
      <c r="E67" s="346">
        <v>0</v>
      </c>
      <c r="F67" s="346">
        <v>0</v>
      </c>
      <c r="G67" s="57">
        <v>0</v>
      </c>
      <c r="H67" s="346">
        <v>750</v>
      </c>
      <c r="I67" s="346">
        <v>51199</v>
      </c>
      <c r="J67"/>
      <c r="K67" s="347">
        <f t="shared" si="15"/>
        <v>51949</v>
      </c>
      <c r="L67" s="18">
        <f t="shared" si="0"/>
        <v>10.518121077141121</v>
      </c>
      <c r="M67" s="18">
        <f t="shared" si="1"/>
        <v>6.7978277937712637</v>
      </c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369">
        <f t="shared" si="2"/>
        <v>0</v>
      </c>
    </row>
    <row r="68" spans="1:33" x14ac:dyDescent="0.25">
      <c r="A68" s="8" t="s">
        <v>283</v>
      </c>
      <c r="B68" s="8"/>
      <c r="C68" s="9" t="s">
        <v>437</v>
      </c>
      <c r="D68"/>
      <c r="E68" s="346">
        <v>0</v>
      </c>
      <c r="F68" s="346">
        <v>800</v>
      </c>
      <c r="G68" s="57">
        <v>4500</v>
      </c>
      <c r="H68" s="346">
        <v>0</v>
      </c>
      <c r="I68" s="346">
        <v>0</v>
      </c>
      <c r="J68"/>
      <c r="K68" s="347">
        <f t="shared" si="15"/>
        <v>5300</v>
      </c>
      <c r="L68" s="18">
        <f t="shared" si="0"/>
        <v>1.0730917189714517</v>
      </c>
      <c r="M68" s="18">
        <f t="shared" si="1"/>
        <v>0.69353572363255689</v>
      </c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369">
        <f t="shared" si="2"/>
        <v>0</v>
      </c>
    </row>
    <row r="69" spans="1:33" x14ac:dyDescent="0.25">
      <c r="A69" s="10" t="s">
        <v>93</v>
      </c>
      <c r="B69" s="10"/>
      <c r="C69" s="9" t="s">
        <v>94</v>
      </c>
      <c r="D69"/>
      <c r="E69" s="346">
        <v>14020</v>
      </c>
      <c r="F69" s="346">
        <v>0</v>
      </c>
      <c r="G69" s="57">
        <v>0</v>
      </c>
      <c r="H69" s="346">
        <v>0</v>
      </c>
      <c r="I69" s="346">
        <v>0</v>
      </c>
      <c r="J69"/>
      <c r="K69" s="347">
        <f t="shared" si="15"/>
        <v>14020</v>
      </c>
      <c r="L69" s="18">
        <f t="shared" si="0"/>
        <v>2.8386313018829723</v>
      </c>
      <c r="M69" s="18">
        <f t="shared" si="1"/>
        <v>1.8345982727034809</v>
      </c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369">
        <f t="shared" si="2"/>
        <v>0</v>
      </c>
    </row>
    <row r="70" spans="1:33" x14ac:dyDescent="0.25">
      <c r="A70" s="4">
        <v>9</v>
      </c>
      <c r="B70" s="4"/>
      <c r="C70" s="5" t="s">
        <v>95</v>
      </c>
      <c r="D70" s="5"/>
      <c r="E70" s="6"/>
      <c r="F70" s="298"/>
      <c r="G70" s="298"/>
      <c r="H70" s="7"/>
      <c r="I70" s="436" t="s">
        <v>22</v>
      </c>
      <c r="J70" s="437"/>
      <c r="K70" s="20">
        <f>SUM(K71:K81)</f>
        <v>265200.75750000001</v>
      </c>
      <c r="L70" s="13">
        <f t="shared" si="0"/>
        <v>53.695233346831344</v>
      </c>
      <c r="M70" s="14">
        <f t="shared" si="1"/>
        <v>34.703056464276365</v>
      </c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369">
        <f t="shared" si="2"/>
        <v>0</v>
      </c>
    </row>
    <row r="71" spans="1:33" x14ac:dyDescent="0.25">
      <c r="A71" s="10" t="s">
        <v>96</v>
      </c>
      <c r="B71" s="10"/>
      <c r="C71" s="9" t="s">
        <v>97</v>
      </c>
      <c r="D71"/>
      <c r="E71" s="346">
        <v>0</v>
      </c>
      <c r="F71" s="346">
        <v>0</v>
      </c>
      <c r="G71" s="57">
        <v>0</v>
      </c>
      <c r="H71" s="346">
        <v>1200</v>
      </c>
      <c r="I71" s="346">
        <v>42613</v>
      </c>
      <c r="J71"/>
      <c r="K71" s="347">
        <f t="shared" ref="K71:K81" si="16">SUM(E71:I71)</f>
        <v>43813</v>
      </c>
      <c r="L71" s="18">
        <f t="shared" si="0"/>
        <v>8.8708240534521163</v>
      </c>
      <c r="M71" s="18">
        <f t="shared" si="1"/>
        <v>5.7331850300968332</v>
      </c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369">
        <f t="shared" si="2"/>
        <v>0</v>
      </c>
    </row>
    <row r="72" spans="1:33" x14ac:dyDescent="0.25">
      <c r="A72" s="10" t="s">
        <v>426</v>
      </c>
      <c r="B72" s="10"/>
      <c r="C72" t="s">
        <v>438</v>
      </c>
      <c r="D72"/>
      <c r="E72"/>
      <c r="F72"/>
      <c r="G72"/>
      <c r="H72"/>
      <c r="I72"/>
      <c r="J72"/>
      <c r="K72"/>
      <c r="L72"/>
      <c r="M72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369">
        <f t="shared" si="2"/>
        <v>0</v>
      </c>
    </row>
    <row r="73" spans="1:33" x14ac:dyDescent="0.25">
      <c r="A73" s="10"/>
      <c r="B73" s="10"/>
      <c r="C73" s="348" t="s">
        <v>98</v>
      </c>
      <c r="D73"/>
      <c r="E73" s="346">
        <f>'DIV 9 FINISHES'!J23</f>
        <v>41605</v>
      </c>
      <c r="F73" s="346">
        <v>0</v>
      </c>
      <c r="G73" s="57">
        <v>0</v>
      </c>
      <c r="H73" s="346">
        <v>0</v>
      </c>
      <c r="I73" s="346">
        <v>0</v>
      </c>
      <c r="J73"/>
      <c r="K73" s="347">
        <f>SUM(E73:I73)</f>
        <v>41605</v>
      </c>
      <c r="L73" s="18">
        <f t="shared" si="0"/>
        <v>8.4237699939258963</v>
      </c>
      <c r="M73" s="18">
        <f t="shared" si="1"/>
        <v>5.4442554305155717</v>
      </c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369">
        <f t="shared" si="2"/>
        <v>0</v>
      </c>
    </row>
    <row r="74" spans="1:33" x14ac:dyDescent="0.25">
      <c r="A74" s="10"/>
      <c r="B74" s="10"/>
      <c r="C74" s="348" t="s">
        <v>742</v>
      </c>
      <c r="D74"/>
      <c r="E74" s="346">
        <v>6325</v>
      </c>
      <c r="F74" s="346">
        <v>0</v>
      </c>
      <c r="G74" s="57">
        <v>0</v>
      </c>
      <c r="H74" s="346">
        <v>0</v>
      </c>
      <c r="I74" s="346">
        <v>0</v>
      </c>
      <c r="J74"/>
      <c r="K74" s="347">
        <f t="shared" si="16"/>
        <v>6325</v>
      </c>
      <c r="L74" s="18">
        <f t="shared" si="0"/>
        <v>1.2806236080178173</v>
      </c>
      <c r="M74" s="18">
        <f t="shared" si="1"/>
        <v>0.8276629154671552</v>
      </c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369">
        <f t="shared" si="2"/>
        <v>0</v>
      </c>
    </row>
    <row r="75" spans="1:33" x14ac:dyDescent="0.25">
      <c r="A75" s="10"/>
      <c r="B75" s="10"/>
      <c r="C75" s="348" t="s">
        <v>99</v>
      </c>
      <c r="D75"/>
      <c r="E75" s="346">
        <v>27424</v>
      </c>
      <c r="F75" s="346">
        <v>0</v>
      </c>
      <c r="G75" s="57">
        <v>0</v>
      </c>
      <c r="H75" s="346">
        <v>0</v>
      </c>
      <c r="I75" s="346">
        <v>0</v>
      </c>
      <c r="J75"/>
      <c r="K75" s="347">
        <f t="shared" si="16"/>
        <v>27424</v>
      </c>
      <c r="L75" s="18">
        <f t="shared" si="0"/>
        <v>5.5525410002024698</v>
      </c>
      <c r="M75" s="18">
        <f t="shared" si="1"/>
        <v>3.5885893745092909</v>
      </c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369">
        <f t="shared" si="2"/>
        <v>0</v>
      </c>
    </row>
    <row r="76" spans="1:33" x14ac:dyDescent="0.25">
      <c r="A76" s="10" t="s">
        <v>100</v>
      </c>
      <c r="B76" s="10"/>
      <c r="C76" s="9" t="s">
        <v>616</v>
      </c>
      <c r="D76"/>
      <c r="E76" s="346">
        <v>27378</v>
      </c>
      <c r="F76" s="346">
        <v>0</v>
      </c>
      <c r="G76" s="57">
        <v>0</v>
      </c>
      <c r="H76" s="346">
        <v>0</v>
      </c>
      <c r="I76" s="346">
        <v>0</v>
      </c>
      <c r="J76"/>
      <c r="K76" s="347">
        <f t="shared" si="16"/>
        <v>27378</v>
      </c>
      <c r="L76" s="18">
        <f t="shared" si="0"/>
        <v>5.543227373962341</v>
      </c>
      <c r="M76" s="18">
        <f t="shared" si="1"/>
        <v>3.5825700078513476</v>
      </c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369">
        <f t="shared" si="2"/>
        <v>0</v>
      </c>
    </row>
    <row r="77" spans="1:33" x14ac:dyDescent="0.25">
      <c r="A77" s="10" t="s">
        <v>101</v>
      </c>
      <c r="B77" s="10"/>
      <c r="C77" s="9" t="s">
        <v>681</v>
      </c>
      <c r="D77"/>
      <c r="E77" s="57">
        <v>5750</v>
      </c>
      <c r="F77" s="346">
        <v>0</v>
      </c>
      <c r="G77" s="57">
        <v>0</v>
      </c>
      <c r="H77" s="346">
        <v>0</v>
      </c>
      <c r="I77" s="346">
        <v>0</v>
      </c>
      <c r="J77"/>
      <c r="K77" s="347">
        <f t="shared" si="16"/>
        <v>5750</v>
      </c>
      <c r="L77" s="18">
        <f t="shared" si="0"/>
        <v>1.1642032800161977</v>
      </c>
      <c r="M77" s="18">
        <f t="shared" si="1"/>
        <v>0.75242083224286838</v>
      </c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369">
        <f t="shared" si="2"/>
        <v>0</v>
      </c>
    </row>
    <row r="78" spans="1:33" x14ac:dyDescent="0.25">
      <c r="A78" s="10" t="s">
        <v>102</v>
      </c>
      <c r="B78" s="10"/>
      <c r="C78" s="9" t="s">
        <v>103</v>
      </c>
      <c r="D78"/>
      <c r="E78" s="346">
        <f>'DIV 9 FINISHES'!I176</f>
        <v>6588.2574999999997</v>
      </c>
      <c r="F78" s="346">
        <v>0</v>
      </c>
      <c r="G78" s="57">
        <v>0</v>
      </c>
      <c r="H78" s="346">
        <v>0</v>
      </c>
      <c r="I78" s="346">
        <v>0</v>
      </c>
      <c r="J78"/>
      <c r="K78" s="347">
        <f t="shared" si="16"/>
        <v>6588.2574999999997</v>
      </c>
      <c r="L78" s="18">
        <f t="shared" ref="L78:L131" si="17">IFERROR(K78/M$8,"$0")</f>
        <v>1.3339253897550112</v>
      </c>
      <c r="M78" s="18">
        <f t="shared" ref="M78:M131" si="18">IFERROR(K78/M$12,"$0")</f>
        <v>0.86211168542266414</v>
      </c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369">
        <f t="shared" si="2"/>
        <v>0</v>
      </c>
    </row>
    <row r="79" spans="1:33" x14ac:dyDescent="0.25">
      <c r="A79" s="10" t="s">
        <v>104</v>
      </c>
      <c r="B79" s="10"/>
      <c r="C79" s="9" t="s">
        <v>439</v>
      </c>
      <c r="D79"/>
      <c r="E79" s="346">
        <f>'DIV 9 FINISHES'!I190</f>
        <v>19744.5</v>
      </c>
      <c r="F79" s="346">
        <v>0</v>
      </c>
      <c r="G79" s="57">
        <v>0</v>
      </c>
      <c r="H79" s="346">
        <v>0</v>
      </c>
      <c r="I79" s="346">
        <v>0</v>
      </c>
      <c r="J79"/>
      <c r="K79" s="347">
        <f t="shared" si="16"/>
        <v>19744.5</v>
      </c>
      <c r="L79" s="18">
        <f t="shared" si="17"/>
        <v>3.9976715934399678</v>
      </c>
      <c r="M79" s="18">
        <f t="shared" si="18"/>
        <v>2.583682282125098</v>
      </c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369">
        <f t="shared" si="2"/>
        <v>0</v>
      </c>
    </row>
    <row r="80" spans="1:33" x14ac:dyDescent="0.25">
      <c r="A80" s="10" t="s">
        <v>105</v>
      </c>
      <c r="B80" s="10"/>
      <c r="C80" s="9" t="s">
        <v>106</v>
      </c>
      <c r="D80"/>
      <c r="E80" s="360" t="s">
        <v>346</v>
      </c>
      <c r="F80" s="346">
        <v>0</v>
      </c>
      <c r="G80" s="57">
        <v>0</v>
      </c>
      <c r="H80" s="346">
        <v>0</v>
      </c>
      <c r="I80" s="346">
        <v>0</v>
      </c>
      <c r="J80"/>
      <c r="K80" s="347">
        <f t="shared" si="16"/>
        <v>0</v>
      </c>
      <c r="L80" s="18">
        <f t="shared" si="17"/>
        <v>0</v>
      </c>
      <c r="M80" s="18">
        <f t="shared" si="18"/>
        <v>0</v>
      </c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369">
        <f t="shared" ref="AG80:AG135" si="19">SUM(P80:AF80)</f>
        <v>0</v>
      </c>
    </row>
    <row r="81" spans="1:33" x14ac:dyDescent="0.25">
      <c r="A81" s="10" t="s">
        <v>107</v>
      </c>
      <c r="B81" s="10"/>
      <c r="C81" s="9" t="s">
        <v>108</v>
      </c>
      <c r="D81"/>
      <c r="E81" s="346">
        <v>0</v>
      </c>
      <c r="F81" s="346">
        <v>0</v>
      </c>
      <c r="G81" s="57">
        <v>0</v>
      </c>
      <c r="H81" s="346">
        <v>0</v>
      </c>
      <c r="I81" s="346">
        <v>86573</v>
      </c>
      <c r="J81"/>
      <c r="K81" s="347">
        <f t="shared" si="16"/>
        <v>86573</v>
      </c>
      <c r="L81" s="18">
        <f t="shared" si="17"/>
        <v>17.528447054059527</v>
      </c>
      <c r="M81" s="18">
        <f t="shared" si="18"/>
        <v>11.328578906045538</v>
      </c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369">
        <f t="shared" si="19"/>
        <v>0</v>
      </c>
    </row>
    <row r="82" spans="1:33" x14ac:dyDescent="0.25">
      <c r="A82" s="4">
        <v>10</v>
      </c>
      <c r="B82" s="4"/>
      <c r="C82" s="5" t="s">
        <v>109</v>
      </c>
      <c r="D82" s="5"/>
      <c r="E82" s="6"/>
      <c r="F82" s="298"/>
      <c r="G82" s="298"/>
      <c r="H82" s="6"/>
      <c r="I82" s="436" t="s">
        <v>22</v>
      </c>
      <c r="J82" s="437"/>
      <c r="K82" s="20">
        <f>SUM(K83:K89)</f>
        <v>100931</v>
      </c>
      <c r="L82" s="13">
        <f t="shared" si="17"/>
        <v>20.435513261793886</v>
      </c>
      <c r="M82" s="14">
        <f t="shared" si="18"/>
        <v>13.207406438105208</v>
      </c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369">
        <f t="shared" si="19"/>
        <v>0</v>
      </c>
    </row>
    <row r="83" spans="1:33" x14ac:dyDescent="0.25">
      <c r="A83" s="10" t="s">
        <v>110</v>
      </c>
      <c r="B83" s="10"/>
      <c r="C83" s="9" t="s">
        <v>111</v>
      </c>
      <c r="D83"/>
      <c r="E83" s="346">
        <v>15172</v>
      </c>
      <c r="F83" s="346">
        <v>5200</v>
      </c>
      <c r="G83" s="57">
        <v>0</v>
      </c>
      <c r="H83" s="346">
        <v>0</v>
      </c>
      <c r="I83" s="346">
        <v>0</v>
      </c>
      <c r="J83"/>
      <c r="K83" s="347">
        <f>SUM(E83:I83)</f>
        <v>20372</v>
      </c>
      <c r="L83" s="18">
        <f t="shared" si="17"/>
        <v>4.1247216035634739</v>
      </c>
      <c r="M83" s="18">
        <f t="shared" si="18"/>
        <v>2.6657942946872546</v>
      </c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369">
        <f t="shared" si="19"/>
        <v>0</v>
      </c>
    </row>
    <row r="84" spans="1:33" x14ac:dyDescent="0.25">
      <c r="A84" s="10" t="s">
        <v>314</v>
      </c>
      <c r="B84" s="10"/>
      <c r="C84" t="s">
        <v>440</v>
      </c>
      <c r="D84"/>
      <c r="E84" s="346">
        <v>0</v>
      </c>
      <c r="F84" s="346">
        <v>0</v>
      </c>
      <c r="G84" s="57">
        <v>0</v>
      </c>
      <c r="H84" s="346">
        <v>0</v>
      </c>
      <c r="I84" s="346">
        <v>0</v>
      </c>
      <c r="J84"/>
      <c r="K84" s="347">
        <f t="shared" ref="K84:K89" si="20">SUM(E84:I84)</f>
        <v>0</v>
      </c>
      <c r="L84" s="18">
        <f t="shared" si="17"/>
        <v>0</v>
      </c>
      <c r="M84" s="18">
        <f t="shared" si="18"/>
        <v>0</v>
      </c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369">
        <f t="shared" si="19"/>
        <v>0</v>
      </c>
    </row>
    <row r="85" spans="1:33" x14ac:dyDescent="0.25">
      <c r="A85" s="10" t="s">
        <v>315</v>
      </c>
      <c r="B85" s="10"/>
      <c r="C85" s="9" t="s">
        <v>680</v>
      </c>
      <c r="D85"/>
      <c r="E85" s="346">
        <v>0</v>
      </c>
      <c r="F85" s="346">
        <v>360</v>
      </c>
      <c r="G85" s="57">
        <v>5260</v>
      </c>
      <c r="H85" s="346">
        <v>750</v>
      </c>
      <c r="I85" s="346">
        <v>28770</v>
      </c>
      <c r="J85"/>
      <c r="K85" s="347">
        <f t="shared" si="20"/>
        <v>35140</v>
      </c>
      <c r="L85" s="18">
        <f t="shared" si="17"/>
        <v>7.1148005669163794</v>
      </c>
      <c r="M85" s="18">
        <f t="shared" si="18"/>
        <v>4.598272703480764</v>
      </c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369">
        <f t="shared" si="19"/>
        <v>0</v>
      </c>
    </row>
    <row r="86" spans="1:33" x14ac:dyDescent="0.25">
      <c r="A86" s="345" t="s">
        <v>317</v>
      </c>
      <c r="B86" s="345"/>
      <c r="C86" s="9" t="s">
        <v>430</v>
      </c>
      <c r="D86"/>
      <c r="E86" s="57">
        <v>12318</v>
      </c>
      <c r="F86" s="346">
        <v>0</v>
      </c>
      <c r="G86" s="57">
        <v>0</v>
      </c>
      <c r="H86" s="346">
        <v>0</v>
      </c>
      <c r="I86" s="346">
        <v>0</v>
      </c>
      <c r="J86"/>
      <c r="K86" s="347">
        <f t="shared" si="20"/>
        <v>12318</v>
      </c>
      <c r="L86" s="18">
        <f t="shared" si="17"/>
        <v>2.4940271309981776</v>
      </c>
      <c r="M86" s="18">
        <f t="shared" si="18"/>
        <v>1.6118817063595918</v>
      </c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369">
        <f t="shared" si="19"/>
        <v>0</v>
      </c>
    </row>
    <row r="87" spans="1:33" x14ac:dyDescent="0.25">
      <c r="A87" s="10" t="s">
        <v>319</v>
      </c>
      <c r="B87" s="10"/>
      <c r="C87" s="9" t="s">
        <v>320</v>
      </c>
      <c r="D87"/>
      <c r="E87" s="346">
        <v>850</v>
      </c>
      <c r="F87" s="346">
        <v>0</v>
      </c>
      <c r="G87" s="57">
        <v>0</v>
      </c>
      <c r="H87" s="346">
        <v>0</v>
      </c>
      <c r="I87" s="346">
        <v>0</v>
      </c>
      <c r="J87"/>
      <c r="K87" s="347">
        <f t="shared" si="20"/>
        <v>850</v>
      </c>
      <c r="L87" s="18">
        <f t="shared" si="17"/>
        <v>0.17209961530674225</v>
      </c>
      <c r="M87" s="18">
        <f t="shared" si="18"/>
        <v>0.11122742737503272</v>
      </c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369">
        <f t="shared" si="19"/>
        <v>0</v>
      </c>
    </row>
    <row r="88" spans="1:33" x14ac:dyDescent="0.25">
      <c r="A88" s="10" t="s">
        <v>321</v>
      </c>
      <c r="B88" s="10"/>
      <c r="C88" s="9" t="s">
        <v>322</v>
      </c>
      <c r="D88"/>
      <c r="E88" s="346" t="s">
        <v>853</v>
      </c>
      <c r="F88" s="346">
        <v>240</v>
      </c>
      <c r="G88" s="57">
        <v>300</v>
      </c>
      <c r="H88" s="346">
        <v>0</v>
      </c>
      <c r="I88" s="346">
        <v>0</v>
      </c>
      <c r="J88"/>
      <c r="K88" s="347">
        <f t="shared" si="20"/>
        <v>540</v>
      </c>
      <c r="L88" s="18">
        <f t="shared" si="17"/>
        <v>0.10933387325369508</v>
      </c>
      <c r="M88" s="18">
        <f t="shared" si="18"/>
        <v>7.0662130332373729E-2</v>
      </c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369">
        <f t="shared" si="19"/>
        <v>0</v>
      </c>
    </row>
    <row r="89" spans="1:33" x14ac:dyDescent="0.25">
      <c r="A89" s="10" t="s">
        <v>324</v>
      </c>
      <c r="B89" s="10"/>
      <c r="C89" s="9" t="s">
        <v>441</v>
      </c>
      <c r="D89"/>
      <c r="E89" s="346">
        <v>31711</v>
      </c>
      <c r="F89" s="346">
        <v>0</v>
      </c>
      <c r="G89" s="57">
        <v>0</v>
      </c>
      <c r="H89" s="346">
        <v>0</v>
      </c>
      <c r="I89" s="346">
        <v>0</v>
      </c>
      <c r="J89"/>
      <c r="K89" s="347">
        <f t="shared" si="20"/>
        <v>31711</v>
      </c>
      <c r="L89" s="18">
        <f t="shared" si="17"/>
        <v>6.4205304717554164</v>
      </c>
      <c r="M89" s="18">
        <f t="shared" si="18"/>
        <v>4.1495681758701908</v>
      </c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369">
        <f t="shared" si="19"/>
        <v>0</v>
      </c>
    </row>
    <row r="90" spans="1:33" x14ac:dyDescent="0.25">
      <c r="A90" s="4">
        <v>11</v>
      </c>
      <c r="B90" s="4"/>
      <c r="C90" s="5" t="s">
        <v>112</v>
      </c>
      <c r="D90" s="5"/>
      <c r="E90" s="6"/>
      <c r="F90" s="298"/>
      <c r="G90" s="298"/>
      <c r="H90" s="7"/>
      <c r="I90" s="436" t="s">
        <v>22</v>
      </c>
      <c r="J90" s="437"/>
      <c r="K90" s="20">
        <f>SUM(K91:K92)</f>
        <v>84018</v>
      </c>
      <c r="L90" s="13">
        <f t="shared" si="17"/>
        <v>17.011135857461024</v>
      </c>
      <c r="M90" s="14">
        <f t="shared" si="18"/>
        <v>10.994242344935881</v>
      </c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369">
        <f t="shared" si="19"/>
        <v>0</v>
      </c>
    </row>
    <row r="91" spans="1:33" x14ac:dyDescent="0.25">
      <c r="A91" s="21">
        <v>11.3</v>
      </c>
      <c r="B91" s="21"/>
      <c r="C91" s="9" t="s">
        <v>750</v>
      </c>
      <c r="D91"/>
      <c r="E91" s="346">
        <v>83518</v>
      </c>
      <c r="F91" s="346">
        <v>500</v>
      </c>
      <c r="G91" s="57">
        <v>0</v>
      </c>
      <c r="H91" s="346">
        <v>0</v>
      </c>
      <c r="I91" s="346">
        <v>0</v>
      </c>
      <c r="J91"/>
      <c r="K91" s="347">
        <f>SUM(E91:I91)</f>
        <v>84018</v>
      </c>
      <c r="L91" s="18">
        <f t="shared" si="17"/>
        <v>17.011135857461024</v>
      </c>
      <c r="M91" s="18">
        <f t="shared" si="18"/>
        <v>10.994242344935881</v>
      </c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369">
        <f t="shared" si="19"/>
        <v>0</v>
      </c>
    </row>
    <row r="92" spans="1:33" x14ac:dyDescent="0.25">
      <c r="A92" s="21">
        <v>11.52</v>
      </c>
      <c r="B92" s="21"/>
      <c r="C92" s="9" t="s">
        <v>442</v>
      </c>
      <c r="D92"/>
      <c r="E92" s="346" t="s">
        <v>853</v>
      </c>
      <c r="F92" s="346">
        <v>0</v>
      </c>
      <c r="G92" s="57">
        <v>0</v>
      </c>
      <c r="H92" s="346">
        <v>0</v>
      </c>
      <c r="I92" s="346">
        <v>0</v>
      </c>
      <c r="J92"/>
      <c r="K92" s="347">
        <f t="shared" ref="K92" si="21">SUM(E92:I92)</f>
        <v>0</v>
      </c>
      <c r="L92" s="18">
        <f t="shared" si="17"/>
        <v>0</v>
      </c>
      <c r="M92" s="18">
        <f t="shared" si="18"/>
        <v>0</v>
      </c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369">
        <f t="shared" si="19"/>
        <v>0</v>
      </c>
    </row>
    <row r="93" spans="1:33" x14ac:dyDescent="0.25">
      <c r="A93" s="4">
        <v>12</v>
      </c>
      <c r="B93" s="4"/>
      <c r="C93" s="5" t="s">
        <v>113</v>
      </c>
      <c r="D93" s="5"/>
      <c r="E93" s="6"/>
      <c r="F93" s="435"/>
      <c r="G93" s="435"/>
      <c r="H93" s="6"/>
      <c r="I93" s="436" t="s">
        <v>22</v>
      </c>
      <c r="J93" s="437"/>
      <c r="K93" s="20">
        <f>SUM(K94:K96)</f>
        <v>0</v>
      </c>
      <c r="L93" s="13">
        <f t="shared" si="17"/>
        <v>0</v>
      </c>
      <c r="M93" s="14">
        <f t="shared" si="18"/>
        <v>0</v>
      </c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369">
        <f t="shared" si="19"/>
        <v>0</v>
      </c>
    </row>
    <row r="94" spans="1:33" x14ac:dyDescent="0.25">
      <c r="A94" s="10" t="s">
        <v>114</v>
      </c>
      <c r="B94" s="10"/>
      <c r="C94" s="9" t="s">
        <v>115</v>
      </c>
      <c r="D94" s="9"/>
      <c r="E94" s="361" t="s">
        <v>346</v>
      </c>
      <c r="F94" s="346">
        <v>0</v>
      </c>
      <c r="G94" s="57">
        <v>0</v>
      </c>
      <c r="H94" s="346">
        <v>0</v>
      </c>
      <c r="I94" s="346">
        <v>0</v>
      </c>
      <c r="J94"/>
      <c r="K94" s="347">
        <f>SUM(E94:I94)</f>
        <v>0</v>
      </c>
      <c r="L94" s="18">
        <f t="shared" si="17"/>
        <v>0</v>
      </c>
      <c r="M94" s="18">
        <f t="shared" si="18"/>
        <v>0</v>
      </c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369">
        <f t="shared" si="19"/>
        <v>0</v>
      </c>
    </row>
    <row r="95" spans="1:33" x14ac:dyDescent="0.25">
      <c r="A95" s="8" t="s">
        <v>116</v>
      </c>
      <c r="B95" s="8"/>
      <c r="C95" s="9" t="s">
        <v>117</v>
      </c>
      <c r="D95" s="9"/>
      <c r="E95" s="360" t="s">
        <v>346</v>
      </c>
      <c r="F95" s="346">
        <v>0</v>
      </c>
      <c r="G95" s="57">
        <v>0</v>
      </c>
      <c r="H95" s="346">
        <v>0</v>
      </c>
      <c r="I95" s="346">
        <v>0</v>
      </c>
      <c r="J95"/>
      <c r="K95" s="347">
        <f>SUM(E95:I95)</f>
        <v>0</v>
      </c>
      <c r="L95" s="18">
        <f t="shared" si="17"/>
        <v>0</v>
      </c>
      <c r="M95" s="18">
        <f t="shared" si="18"/>
        <v>0</v>
      </c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369">
        <f t="shared" si="19"/>
        <v>0</v>
      </c>
    </row>
    <row r="96" spans="1:33" x14ac:dyDescent="0.25">
      <c r="A96" s="8" t="s">
        <v>118</v>
      </c>
      <c r="B96" s="8"/>
      <c r="C96" s="9" t="s">
        <v>119</v>
      </c>
      <c r="D96" s="9"/>
      <c r="E96" s="360" t="s">
        <v>346</v>
      </c>
      <c r="F96" s="346">
        <v>0</v>
      </c>
      <c r="G96" s="57">
        <v>0</v>
      </c>
      <c r="H96" s="346">
        <v>0</v>
      </c>
      <c r="I96" s="346">
        <v>0</v>
      </c>
      <c r="J96"/>
      <c r="K96" s="347">
        <f>SUM(E96:I96)</f>
        <v>0</v>
      </c>
      <c r="L96" s="18">
        <f t="shared" si="17"/>
        <v>0</v>
      </c>
      <c r="M96" s="18">
        <f t="shared" si="18"/>
        <v>0</v>
      </c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369">
        <f t="shared" si="19"/>
        <v>0</v>
      </c>
    </row>
    <row r="97" spans="1:33" x14ac:dyDescent="0.25">
      <c r="A97" s="4">
        <v>13</v>
      </c>
      <c r="B97" s="4"/>
      <c r="C97" s="5" t="s">
        <v>120</v>
      </c>
      <c r="D97" s="5"/>
      <c r="E97" s="6"/>
      <c r="F97" s="298"/>
      <c r="G97" s="298"/>
      <c r="H97" s="7"/>
      <c r="I97" s="436" t="s">
        <v>22</v>
      </c>
      <c r="J97" s="437"/>
      <c r="K97" s="20">
        <f>SUM(K98:K98)</f>
        <v>1200</v>
      </c>
      <c r="L97" s="13">
        <f t="shared" si="17"/>
        <v>0.24296416278598906</v>
      </c>
      <c r="M97" s="221">
        <f t="shared" si="18"/>
        <v>0.15702695629416383</v>
      </c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369">
        <f t="shared" si="19"/>
        <v>0</v>
      </c>
    </row>
    <row r="98" spans="1:33" x14ac:dyDescent="0.25">
      <c r="A98" s="345" t="s">
        <v>350</v>
      </c>
      <c r="B98" s="345"/>
      <c r="C98" t="s">
        <v>696</v>
      </c>
      <c r="D98"/>
      <c r="E98" s="346">
        <v>1200</v>
      </c>
      <c r="F98" s="346">
        <v>0</v>
      </c>
      <c r="G98" s="57">
        <v>0</v>
      </c>
      <c r="H98" s="346">
        <v>0</v>
      </c>
      <c r="I98" s="346">
        <v>0</v>
      </c>
      <c r="J98"/>
      <c r="K98" s="349">
        <f t="shared" ref="K98" si="22">SUM(E98:I98)</f>
        <v>1200</v>
      </c>
      <c r="L98" s="18">
        <f t="shared" si="17"/>
        <v>0.24296416278598906</v>
      </c>
      <c r="M98" s="18">
        <f t="shared" si="18"/>
        <v>0.15702695629416383</v>
      </c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369">
        <f t="shared" si="19"/>
        <v>0</v>
      </c>
    </row>
    <row r="99" spans="1:33" x14ac:dyDescent="0.25">
      <c r="A99" s="4">
        <v>14</v>
      </c>
      <c r="B99" s="4"/>
      <c r="C99" s="5" t="s">
        <v>121</v>
      </c>
      <c r="D99" s="5"/>
      <c r="E99" s="6"/>
      <c r="F99" s="298"/>
      <c r="G99" s="298"/>
      <c r="H99" s="6"/>
      <c r="I99" s="436" t="s">
        <v>22</v>
      </c>
      <c r="J99" s="437"/>
      <c r="K99" s="20">
        <f>SUM(K100)</f>
        <v>0</v>
      </c>
      <c r="L99" s="220">
        <f t="shared" si="17"/>
        <v>0</v>
      </c>
      <c r="M99" s="220">
        <f t="shared" si="18"/>
        <v>0</v>
      </c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369">
        <f t="shared" si="19"/>
        <v>0</v>
      </c>
    </row>
    <row r="100" spans="1:33" x14ac:dyDescent="0.25">
      <c r="A100" s="10" t="s">
        <v>352</v>
      </c>
      <c r="B100" s="10"/>
      <c r="C100" s="9" t="s">
        <v>679</v>
      </c>
      <c r="D100" s="64"/>
      <c r="E100" s="346">
        <v>0</v>
      </c>
      <c r="F100" s="346">
        <v>0</v>
      </c>
      <c r="G100" s="57">
        <v>0</v>
      </c>
      <c r="H100" s="346">
        <v>0</v>
      </c>
      <c r="I100" s="346">
        <v>0</v>
      </c>
      <c r="J100" s="51"/>
      <c r="K100" s="349">
        <f>SUM(E100:I100)</f>
        <v>0</v>
      </c>
      <c r="L100" s="219">
        <f t="shared" si="17"/>
        <v>0</v>
      </c>
      <c r="M100" s="219">
        <f t="shared" si="18"/>
        <v>0</v>
      </c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369">
        <f t="shared" si="19"/>
        <v>0</v>
      </c>
    </row>
    <row r="101" spans="1:33" x14ac:dyDescent="0.25">
      <c r="A101" s="4" t="s">
        <v>122</v>
      </c>
      <c r="B101" s="4"/>
      <c r="C101" s="5" t="s">
        <v>123</v>
      </c>
      <c r="D101" s="5"/>
      <c r="E101" s="6"/>
      <c r="F101" s="298"/>
      <c r="G101" s="298"/>
      <c r="H101" s="7"/>
      <c r="I101" s="436" t="s">
        <v>22</v>
      </c>
      <c r="J101" s="437"/>
      <c r="K101" s="20">
        <f>SUM(K102:K106)</f>
        <v>167553</v>
      </c>
      <c r="L101" s="13">
        <f t="shared" si="17"/>
        <v>33.924478639400689</v>
      </c>
      <c r="M101" s="14">
        <f t="shared" si="18"/>
        <v>21.925281339963359</v>
      </c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369">
        <f t="shared" si="19"/>
        <v>0</v>
      </c>
    </row>
    <row r="102" spans="1:33" x14ac:dyDescent="0.25">
      <c r="A102" s="10" t="s">
        <v>124</v>
      </c>
      <c r="B102" s="10"/>
      <c r="C102" s="9" t="s">
        <v>851</v>
      </c>
      <c r="D102"/>
      <c r="E102" s="346">
        <v>0</v>
      </c>
      <c r="F102" s="346">
        <v>0</v>
      </c>
      <c r="G102" s="57">
        <v>0</v>
      </c>
      <c r="H102" s="346">
        <v>0</v>
      </c>
      <c r="I102" s="346">
        <v>62753</v>
      </c>
      <c r="J102"/>
      <c r="K102" s="347">
        <f>SUM(E102:I102)</f>
        <v>62753</v>
      </c>
      <c r="L102" s="18">
        <f t="shared" si="17"/>
        <v>12.705608422757644</v>
      </c>
      <c r="M102" s="18">
        <f t="shared" si="18"/>
        <v>8.2115938236063855</v>
      </c>
      <c r="N102" s="57"/>
      <c r="O102" s="57"/>
      <c r="P102" s="57"/>
      <c r="Q102" s="57">
        <v>5000</v>
      </c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  <c r="AF102" s="57"/>
      <c r="AG102" s="369">
        <f t="shared" si="19"/>
        <v>5000</v>
      </c>
    </row>
    <row r="103" spans="1:33" x14ac:dyDescent="0.25">
      <c r="A103" s="22">
        <v>22.321999999999999</v>
      </c>
      <c r="B103" s="22"/>
      <c r="C103" s="9" t="s">
        <v>443</v>
      </c>
      <c r="D103"/>
      <c r="E103" s="346">
        <v>6100</v>
      </c>
      <c r="F103" s="346">
        <v>0</v>
      </c>
      <c r="G103" s="57">
        <v>0</v>
      </c>
      <c r="H103" s="346">
        <v>0</v>
      </c>
      <c r="I103" s="346">
        <v>0</v>
      </c>
      <c r="J103"/>
      <c r="K103" s="347">
        <f>SUM(E103:I103)</f>
        <v>6100</v>
      </c>
      <c r="L103" s="18">
        <f t="shared" si="17"/>
        <v>1.2350678274954445</v>
      </c>
      <c r="M103" s="18">
        <f t="shared" si="18"/>
        <v>0.79822036116199946</v>
      </c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  <c r="AG103" s="369">
        <f t="shared" si="19"/>
        <v>0</v>
      </c>
    </row>
    <row r="104" spans="1:33" x14ac:dyDescent="0.25">
      <c r="A104" s="8" t="s">
        <v>127</v>
      </c>
      <c r="B104" s="8"/>
      <c r="C104" s="9" t="s">
        <v>444</v>
      </c>
      <c r="D104"/>
      <c r="E104" s="346">
        <v>33900</v>
      </c>
      <c r="F104" s="346">
        <v>0</v>
      </c>
      <c r="G104" s="57">
        <v>0</v>
      </c>
      <c r="H104" s="346">
        <v>0</v>
      </c>
      <c r="I104" s="346">
        <v>0</v>
      </c>
      <c r="J104"/>
      <c r="K104" s="347">
        <f>SUM(E104:I104)</f>
        <v>33900</v>
      </c>
      <c r="L104" s="18">
        <f t="shared" si="17"/>
        <v>6.8637375987041915</v>
      </c>
      <c r="M104" s="18">
        <f t="shared" si="18"/>
        <v>4.4360115153101285</v>
      </c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369">
        <f t="shared" si="19"/>
        <v>0</v>
      </c>
    </row>
    <row r="105" spans="1:33" x14ac:dyDescent="0.25">
      <c r="A105" s="10" t="s">
        <v>128</v>
      </c>
      <c r="B105" s="10"/>
      <c r="C105" s="9" t="s">
        <v>852</v>
      </c>
      <c r="D105"/>
      <c r="E105" s="346">
        <v>0</v>
      </c>
      <c r="F105" s="346">
        <v>0</v>
      </c>
      <c r="G105" s="57">
        <v>0</v>
      </c>
      <c r="H105" s="346">
        <v>4900</v>
      </c>
      <c r="I105" s="346">
        <v>56900</v>
      </c>
      <c r="J105"/>
      <c r="K105" s="347">
        <f>SUM(E105:I105)</f>
        <v>61800</v>
      </c>
      <c r="L105" s="18">
        <f t="shared" si="17"/>
        <v>12.512654383478436</v>
      </c>
      <c r="M105" s="18">
        <f t="shared" si="18"/>
        <v>8.0868882491494372</v>
      </c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369">
        <f t="shared" si="19"/>
        <v>0</v>
      </c>
    </row>
    <row r="106" spans="1:33" x14ac:dyDescent="0.25">
      <c r="A106" s="8" t="s">
        <v>130</v>
      </c>
      <c r="B106" s="8"/>
      <c r="C106" s="9" t="s">
        <v>131</v>
      </c>
      <c r="D106"/>
      <c r="E106" s="346">
        <v>0</v>
      </c>
      <c r="F106" s="346">
        <v>0</v>
      </c>
      <c r="G106" s="57">
        <v>0</v>
      </c>
      <c r="H106" s="346">
        <v>0</v>
      </c>
      <c r="I106" s="346">
        <v>3000</v>
      </c>
      <c r="J106"/>
      <c r="K106" s="347">
        <f>SUM(E106:I106)</f>
        <v>3000</v>
      </c>
      <c r="L106" s="18">
        <f t="shared" si="17"/>
        <v>0.60741040696497262</v>
      </c>
      <c r="M106" s="18">
        <f t="shared" si="18"/>
        <v>0.39256739073540958</v>
      </c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369">
        <f t="shared" si="19"/>
        <v>0</v>
      </c>
    </row>
    <row r="107" spans="1:33" x14ac:dyDescent="0.25">
      <c r="A107" s="4" t="s">
        <v>132</v>
      </c>
      <c r="B107" s="4"/>
      <c r="C107" s="5" t="s">
        <v>133</v>
      </c>
      <c r="D107" s="5"/>
      <c r="E107" s="6"/>
      <c r="F107" s="298"/>
      <c r="G107" s="298"/>
      <c r="H107" s="7"/>
      <c r="I107" s="436" t="s">
        <v>22</v>
      </c>
      <c r="J107" s="437"/>
      <c r="K107" s="20">
        <f>SUM(K108:K113)</f>
        <v>210376.5</v>
      </c>
      <c r="L107" s="13">
        <f t="shared" si="17"/>
        <v>42.594958493622194</v>
      </c>
      <c r="M107" s="14">
        <f t="shared" si="18"/>
        <v>27.528984559015964</v>
      </c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369">
        <f t="shared" si="19"/>
        <v>0</v>
      </c>
    </row>
    <row r="108" spans="1:33" x14ac:dyDescent="0.25">
      <c r="A108" s="10" t="s">
        <v>134</v>
      </c>
      <c r="B108" s="10"/>
      <c r="C108" s="9" t="s">
        <v>445</v>
      </c>
      <c r="D108"/>
      <c r="E108" s="346">
        <v>0</v>
      </c>
      <c r="F108" s="346">
        <v>0</v>
      </c>
      <c r="G108" s="57">
        <v>0</v>
      </c>
      <c r="H108" s="346">
        <v>0</v>
      </c>
      <c r="I108" s="346">
        <v>75000</v>
      </c>
      <c r="J108"/>
      <c r="K108" s="347">
        <f>SUM(E108:I108)</f>
        <v>75000</v>
      </c>
      <c r="L108" s="18">
        <f t="shared" si="17"/>
        <v>15.185260174124316</v>
      </c>
      <c r="M108" s="18">
        <f t="shared" si="18"/>
        <v>9.814184768385239</v>
      </c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369">
        <f t="shared" si="19"/>
        <v>0</v>
      </c>
    </row>
    <row r="109" spans="1:33" x14ac:dyDescent="0.25">
      <c r="A109" s="10" t="s">
        <v>372</v>
      </c>
      <c r="B109" s="10"/>
      <c r="C109" s="9" t="s">
        <v>373</v>
      </c>
      <c r="D109"/>
      <c r="E109" s="346">
        <v>0</v>
      </c>
      <c r="F109" s="346">
        <v>0</v>
      </c>
      <c r="G109" s="57">
        <v>0</v>
      </c>
      <c r="H109" s="346">
        <v>0</v>
      </c>
      <c r="I109" s="346">
        <v>0</v>
      </c>
      <c r="J109"/>
      <c r="K109" s="347">
        <f t="shared" ref="K109" si="23">SUM(E109:I109)</f>
        <v>0</v>
      </c>
      <c r="L109" s="18">
        <f t="shared" si="17"/>
        <v>0</v>
      </c>
      <c r="M109" s="18">
        <f t="shared" si="18"/>
        <v>0</v>
      </c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369">
        <f t="shared" si="19"/>
        <v>0</v>
      </c>
    </row>
    <row r="110" spans="1:33" x14ac:dyDescent="0.25">
      <c r="A110" s="22">
        <v>26.504999999999999</v>
      </c>
      <c r="B110" s="22"/>
      <c r="C110" s="9" t="s">
        <v>446</v>
      </c>
      <c r="D110"/>
      <c r="E110" s="346">
        <f>'DIV 26-28 ELEC. - LV'!H79</f>
        <v>52376.5</v>
      </c>
      <c r="F110" s="346">
        <v>0</v>
      </c>
      <c r="G110" s="57">
        <v>0</v>
      </c>
      <c r="H110" s="346">
        <v>0</v>
      </c>
      <c r="I110" s="346">
        <v>0</v>
      </c>
      <c r="J110"/>
      <c r="K110" s="347">
        <f>SUM(E110:I110)</f>
        <v>52376.5</v>
      </c>
      <c r="L110" s="18">
        <f t="shared" si="17"/>
        <v>10.60467706013363</v>
      </c>
      <c r="M110" s="18">
        <f t="shared" si="18"/>
        <v>6.8537686469510604</v>
      </c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369">
        <f t="shared" si="19"/>
        <v>0</v>
      </c>
    </row>
    <row r="111" spans="1:33" x14ac:dyDescent="0.25">
      <c r="A111" s="10" t="s">
        <v>135</v>
      </c>
      <c r="B111" s="10"/>
      <c r="C111" s="9" t="s">
        <v>447</v>
      </c>
      <c r="D111"/>
      <c r="E111" s="346" t="s">
        <v>853</v>
      </c>
      <c r="F111" s="346">
        <v>0</v>
      </c>
      <c r="G111" s="57">
        <v>0</v>
      </c>
      <c r="H111" s="346">
        <v>0</v>
      </c>
      <c r="I111" s="346">
        <v>0</v>
      </c>
      <c r="J111"/>
      <c r="K111" s="347">
        <f>SUM(E111:I111)</f>
        <v>0</v>
      </c>
      <c r="L111" s="18">
        <f t="shared" si="17"/>
        <v>0</v>
      </c>
      <c r="M111" s="18">
        <f t="shared" si="18"/>
        <v>0</v>
      </c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369">
        <f t="shared" si="19"/>
        <v>0</v>
      </c>
    </row>
    <row r="112" spans="1:33" x14ac:dyDescent="0.25">
      <c r="A112" s="10" t="s">
        <v>136</v>
      </c>
      <c r="B112" s="10"/>
      <c r="C112" s="9" t="s">
        <v>850</v>
      </c>
      <c r="D112"/>
      <c r="E112" s="346">
        <v>79500</v>
      </c>
      <c r="F112" s="346">
        <v>0</v>
      </c>
      <c r="G112" s="57">
        <v>0</v>
      </c>
      <c r="H112" s="346">
        <v>0</v>
      </c>
      <c r="I112" s="346">
        <v>0</v>
      </c>
      <c r="J112"/>
      <c r="K112" s="347">
        <f>SUM(E112:I112)</f>
        <v>79500</v>
      </c>
      <c r="L112" s="18">
        <f t="shared" si="17"/>
        <v>16.096375784571777</v>
      </c>
      <c r="M112" s="18">
        <f t="shared" si="18"/>
        <v>10.403035854488353</v>
      </c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369">
        <f t="shared" si="19"/>
        <v>0</v>
      </c>
    </row>
    <row r="113" spans="1:33" x14ac:dyDescent="0.25">
      <c r="A113" s="10" t="s">
        <v>137</v>
      </c>
      <c r="B113" s="10"/>
      <c r="C113" s="9" t="s">
        <v>849</v>
      </c>
      <c r="D113"/>
      <c r="E113" s="346">
        <v>3500</v>
      </c>
      <c r="F113" s="346">
        <v>0</v>
      </c>
      <c r="G113" s="57">
        <v>0</v>
      </c>
      <c r="H113" s="346">
        <v>0</v>
      </c>
      <c r="I113" s="346">
        <v>0</v>
      </c>
      <c r="J113"/>
      <c r="K113" s="347">
        <f>SUM(E113:I113)</f>
        <v>3500</v>
      </c>
      <c r="L113" s="18">
        <f t="shared" si="17"/>
        <v>0.70864547479246809</v>
      </c>
      <c r="M113" s="18">
        <f t="shared" si="18"/>
        <v>0.45799528919131116</v>
      </c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369">
        <f t="shared" si="19"/>
        <v>0</v>
      </c>
    </row>
    <row r="114" spans="1:33" x14ac:dyDescent="0.25">
      <c r="A114" s="4" t="s">
        <v>138</v>
      </c>
      <c r="B114" s="4"/>
      <c r="C114" s="5" t="s">
        <v>139</v>
      </c>
      <c r="D114" s="5"/>
      <c r="E114" s="6"/>
      <c r="F114" s="298"/>
      <c r="G114" s="298"/>
      <c r="H114" s="6"/>
      <c r="I114" s="436" t="s">
        <v>22</v>
      </c>
      <c r="J114" s="437"/>
      <c r="K114" s="20">
        <f>SUM(K115:K127)</f>
        <v>260944</v>
      </c>
      <c r="L114" s="13">
        <f t="shared" si="17"/>
        <v>52.833367078355941</v>
      </c>
      <c r="M114" s="14">
        <f t="shared" si="18"/>
        <v>34.146035069353573</v>
      </c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369">
        <f t="shared" si="19"/>
        <v>0</v>
      </c>
    </row>
    <row r="115" spans="1:33" x14ac:dyDescent="0.25">
      <c r="A115" s="10" t="s">
        <v>422</v>
      </c>
      <c r="B115" s="10"/>
      <c r="C115" s="9" t="s">
        <v>140</v>
      </c>
      <c r="D115"/>
      <c r="E115" s="346">
        <v>0</v>
      </c>
      <c r="F115" s="346">
        <v>0</v>
      </c>
      <c r="G115" s="57">
        <v>0</v>
      </c>
      <c r="H115" s="346">
        <v>0</v>
      </c>
      <c r="I115" s="346">
        <v>0</v>
      </c>
      <c r="J115"/>
      <c r="K115" s="347">
        <f t="shared" ref="K115" si="24">SUM(E115:I115)</f>
        <v>0</v>
      </c>
      <c r="L115" s="18">
        <f t="shared" si="17"/>
        <v>0</v>
      </c>
      <c r="M115" s="18">
        <f t="shared" si="18"/>
        <v>0</v>
      </c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369">
        <f t="shared" si="19"/>
        <v>0</v>
      </c>
    </row>
    <row r="116" spans="1:33" x14ac:dyDescent="0.25">
      <c r="A116" s="10" t="s">
        <v>141</v>
      </c>
      <c r="B116" s="10"/>
      <c r="C116" s="9" t="s">
        <v>142</v>
      </c>
      <c r="D116"/>
      <c r="E116" s="346">
        <v>0</v>
      </c>
      <c r="F116" s="346">
        <v>0</v>
      </c>
      <c r="G116" s="57">
        <v>0</v>
      </c>
      <c r="H116" s="346">
        <v>4500</v>
      </c>
      <c r="I116" s="346">
        <v>22500</v>
      </c>
      <c r="J116"/>
      <c r="K116" s="347">
        <f t="shared" ref="K116:K121" si="25">SUM(E116:I116)</f>
        <v>27000</v>
      </c>
      <c r="L116" s="18">
        <f t="shared" si="17"/>
        <v>5.4666936626847544</v>
      </c>
      <c r="M116" s="18">
        <f t="shared" si="18"/>
        <v>3.5331065166186861</v>
      </c>
      <c r="N116" s="57"/>
      <c r="O116" s="57"/>
      <c r="P116" s="57">
        <v>18500</v>
      </c>
      <c r="Q116" s="57">
        <v>4000</v>
      </c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369">
        <f t="shared" si="19"/>
        <v>22500</v>
      </c>
    </row>
    <row r="117" spans="1:33" x14ac:dyDescent="0.25">
      <c r="A117" s="10" t="s">
        <v>143</v>
      </c>
      <c r="B117" s="10"/>
      <c r="C117" s="9" t="s">
        <v>144</v>
      </c>
      <c r="D117"/>
      <c r="E117" s="346">
        <v>0</v>
      </c>
      <c r="F117" s="346">
        <v>0</v>
      </c>
      <c r="G117" s="57">
        <v>0</v>
      </c>
      <c r="H117" s="346">
        <v>0</v>
      </c>
      <c r="I117" s="346">
        <v>2250</v>
      </c>
      <c r="J117"/>
      <c r="K117" s="347">
        <f t="shared" si="25"/>
        <v>2250</v>
      </c>
      <c r="L117" s="18">
        <f t="shared" si="17"/>
        <v>0.45555780522372952</v>
      </c>
      <c r="M117" s="18">
        <f t="shared" si="18"/>
        <v>0.29442554305155716</v>
      </c>
      <c r="N117" s="57"/>
      <c r="O117" s="57"/>
      <c r="P117" s="57">
        <v>1500</v>
      </c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369">
        <f t="shared" si="19"/>
        <v>1500</v>
      </c>
    </row>
    <row r="118" spans="1:33" x14ac:dyDescent="0.25">
      <c r="A118" s="10" t="s">
        <v>145</v>
      </c>
      <c r="B118" s="10"/>
      <c r="C118" s="9" t="s">
        <v>146</v>
      </c>
      <c r="D118"/>
      <c r="E118" s="346">
        <v>0</v>
      </c>
      <c r="F118" s="346">
        <v>0</v>
      </c>
      <c r="G118" s="57">
        <v>0</v>
      </c>
      <c r="H118" s="346">
        <v>0</v>
      </c>
      <c r="I118" s="346">
        <v>14680</v>
      </c>
      <c r="J118"/>
      <c r="K118" s="347">
        <f t="shared" si="25"/>
        <v>14680</v>
      </c>
      <c r="L118" s="18">
        <f t="shared" si="17"/>
        <v>2.9722615914152661</v>
      </c>
      <c r="M118" s="18">
        <f t="shared" si="18"/>
        <v>1.9209630986652708</v>
      </c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369">
        <f t="shared" si="19"/>
        <v>0</v>
      </c>
    </row>
    <row r="119" spans="1:33" x14ac:dyDescent="0.25">
      <c r="A119" s="22">
        <v>32.930999999999997</v>
      </c>
      <c r="B119" s="22"/>
      <c r="C119" s="9" t="s">
        <v>151</v>
      </c>
      <c r="D119"/>
      <c r="E119" s="346"/>
      <c r="F119" s="346"/>
      <c r="G119" s="57"/>
      <c r="H119" s="346"/>
      <c r="I119" s="346"/>
      <c r="J119"/>
      <c r="K119" s="347"/>
      <c r="L119" s="18"/>
      <c r="M119" s="18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369">
        <f t="shared" si="19"/>
        <v>0</v>
      </c>
    </row>
    <row r="120" spans="1:33" x14ac:dyDescent="0.25">
      <c r="A120" s="22"/>
      <c r="B120" s="22"/>
      <c r="C120" s="348" t="s">
        <v>674</v>
      </c>
      <c r="D120"/>
      <c r="E120" s="346">
        <v>45000</v>
      </c>
      <c r="F120" s="346">
        <v>0</v>
      </c>
      <c r="G120" s="57">
        <v>0</v>
      </c>
      <c r="H120" s="346">
        <v>0</v>
      </c>
      <c r="I120" s="346">
        <v>0</v>
      </c>
      <c r="J120"/>
      <c r="K120" s="347">
        <f t="shared" ref="K120" si="26">SUM(E120:I120)</f>
        <v>45000</v>
      </c>
      <c r="L120" s="18">
        <f t="shared" ref="L120" si="27">IFERROR(K120/M$8,"$0")</f>
        <v>9.1111561044745901</v>
      </c>
      <c r="M120" s="18">
        <f t="shared" ref="M120" si="28">IFERROR(K120/M$12,"$0")</f>
        <v>5.8885108610311434</v>
      </c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369">
        <f t="shared" si="19"/>
        <v>0</v>
      </c>
    </row>
    <row r="121" spans="1:33" x14ac:dyDescent="0.25">
      <c r="A121" s="10"/>
      <c r="B121" s="10"/>
      <c r="C121" s="348" t="s">
        <v>147</v>
      </c>
      <c r="D121"/>
      <c r="E121" s="346">
        <v>32500</v>
      </c>
      <c r="F121" s="346">
        <v>0</v>
      </c>
      <c r="G121" s="57">
        <v>0</v>
      </c>
      <c r="H121" s="346">
        <v>0</v>
      </c>
      <c r="I121" s="346">
        <v>0</v>
      </c>
      <c r="J121"/>
      <c r="K121" s="347">
        <f t="shared" si="25"/>
        <v>32500</v>
      </c>
      <c r="L121" s="18">
        <f t="shared" si="17"/>
        <v>6.5802794087872041</v>
      </c>
      <c r="M121" s="18">
        <f t="shared" si="18"/>
        <v>4.2528133996336042</v>
      </c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369">
        <f t="shared" si="19"/>
        <v>0</v>
      </c>
    </row>
    <row r="122" spans="1:33" x14ac:dyDescent="0.25">
      <c r="A122" s="10"/>
      <c r="B122" s="10"/>
      <c r="C122" s="348" t="s">
        <v>150</v>
      </c>
      <c r="D122"/>
      <c r="E122" s="346">
        <v>55500</v>
      </c>
      <c r="F122" s="346">
        <v>0</v>
      </c>
      <c r="G122" s="57">
        <v>0</v>
      </c>
      <c r="H122" s="346">
        <v>0</v>
      </c>
      <c r="I122" s="346">
        <v>0</v>
      </c>
      <c r="J122"/>
      <c r="K122" s="347">
        <f t="shared" ref="K122:K127" si="29">SUM(E122:I122)</f>
        <v>55500</v>
      </c>
      <c r="L122" s="18">
        <f>IFERROR(K122/M$8,"$0")</f>
        <v>11.237092528851994</v>
      </c>
      <c r="M122" s="18">
        <f>IFERROR(K122/M$12,"$0")</f>
        <v>7.2624967286050772</v>
      </c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369">
        <f t="shared" si="19"/>
        <v>0</v>
      </c>
    </row>
    <row r="123" spans="1:33" x14ac:dyDescent="0.25">
      <c r="A123" s="8"/>
      <c r="B123" s="8"/>
      <c r="C123" s="348" t="s">
        <v>148</v>
      </c>
      <c r="D123"/>
      <c r="E123" s="346">
        <v>12500</v>
      </c>
      <c r="F123" s="346">
        <v>0</v>
      </c>
      <c r="G123" s="57">
        <v>0</v>
      </c>
      <c r="H123" s="346">
        <v>0</v>
      </c>
      <c r="I123" s="346">
        <v>0</v>
      </c>
      <c r="J123"/>
      <c r="K123" s="347">
        <f t="shared" si="29"/>
        <v>12500</v>
      </c>
      <c r="L123" s="18">
        <f>IFERROR(K123/M$8,"$0")</f>
        <v>2.530876695687386</v>
      </c>
      <c r="M123" s="18">
        <f>IFERROR(K123/M$12,"$0")</f>
        <v>1.6356974613975399</v>
      </c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369">
        <f t="shared" si="19"/>
        <v>0</v>
      </c>
    </row>
    <row r="124" spans="1:33" x14ac:dyDescent="0.25">
      <c r="A124" s="10"/>
      <c r="B124" s="10"/>
      <c r="C124" s="348" t="s">
        <v>424</v>
      </c>
      <c r="D124"/>
      <c r="E124" s="346">
        <v>7000</v>
      </c>
      <c r="F124" s="346">
        <v>0</v>
      </c>
      <c r="G124" s="57">
        <v>0</v>
      </c>
      <c r="H124" s="346">
        <v>0</v>
      </c>
      <c r="I124" s="346">
        <v>0</v>
      </c>
      <c r="J124"/>
      <c r="K124" s="347">
        <f t="shared" si="29"/>
        <v>7000</v>
      </c>
      <c r="L124" s="18">
        <f>IFERROR(K124/M$8,"$0")</f>
        <v>1.4172909495849362</v>
      </c>
      <c r="M124" s="18">
        <f>IFERROR(K124/M$12,"$0")</f>
        <v>0.91599057838262232</v>
      </c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369">
        <f t="shared" si="19"/>
        <v>0</v>
      </c>
    </row>
    <row r="125" spans="1:33" x14ac:dyDescent="0.25">
      <c r="A125" s="10"/>
      <c r="B125" s="10"/>
      <c r="C125" s="348" t="s">
        <v>741</v>
      </c>
      <c r="D125"/>
      <c r="E125" s="346">
        <v>14000</v>
      </c>
      <c r="F125" s="346">
        <v>0</v>
      </c>
      <c r="G125" s="57">
        <v>0</v>
      </c>
      <c r="H125" s="346">
        <v>0</v>
      </c>
      <c r="I125" s="346">
        <v>0</v>
      </c>
      <c r="J125"/>
      <c r="K125" s="347">
        <f t="shared" si="29"/>
        <v>14000</v>
      </c>
      <c r="L125" s="18">
        <f>IFERROR(K125/M$8,"$0")</f>
        <v>2.8345818991698724</v>
      </c>
      <c r="M125" s="18">
        <f>IFERROR(K125/M$12,"$0")</f>
        <v>1.8319811567652446</v>
      </c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369">
        <f t="shared" si="19"/>
        <v>0</v>
      </c>
    </row>
    <row r="126" spans="1:33" x14ac:dyDescent="0.25">
      <c r="A126" s="8"/>
      <c r="B126" s="8"/>
      <c r="C126" s="348" t="s">
        <v>675</v>
      </c>
      <c r="D126"/>
      <c r="E126" s="346">
        <v>30000</v>
      </c>
      <c r="F126" s="346">
        <v>0</v>
      </c>
      <c r="G126" s="57">
        <v>0</v>
      </c>
      <c r="H126" s="346">
        <v>0</v>
      </c>
      <c r="I126" s="346">
        <v>0</v>
      </c>
      <c r="J126"/>
      <c r="K126" s="347">
        <f t="shared" si="29"/>
        <v>30000</v>
      </c>
      <c r="L126" s="18">
        <f t="shared" ref="L126" si="30">IFERROR(K126/M$8,"$0")</f>
        <v>6.074104069649727</v>
      </c>
      <c r="M126" s="18">
        <f t="shared" ref="M126" si="31">IFERROR(K126/M$12,"$0")</f>
        <v>3.9256739073540956</v>
      </c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369">
        <f t="shared" si="19"/>
        <v>0</v>
      </c>
    </row>
    <row r="127" spans="1:33" x14ac:dyDescent="0.25">
      <c r="A127" s="10" t="s">
        <v>149</v>
      </c>
      <c r="B127" s="10"/>
      <c r="C127" s="9" t="s">
        <v>392</v>
      </c>
      <c r="D127"/>
      <c r="E127" s="346">
        <v>0</v>
      </c>
      <c r="F127" s="346">
        <v>0</v>
      </c>
      <c r="G127" s="57">
        <v>0</v>
      </c>
      <c r="H127" s="346">
        <v>0</v>
      </c>
      <c r="I127" s="346">
        <v>20514</v>
      </c>
      <c r="J127"/>
      <c r="K127" s="347">
        <f t="shared" si="29"/>
        <v>20514</v>
      </c>
      <c r="L127" s="18">
        <f>IFERROR(K127/M$8,"$0")</f>
        <v>4.1534723628264834</v>
      </c>
      <c r="M127" s="18">
        <f>IFERROR(K127/M$12,"$0")</f>
        <v>2.6843758178487307</v>
      </c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369">
        <f t="shared" si="19"/>
        <v>0</v>
      </c>
    </row>
    <row r="128" spans="1:33" x14ac:dyDescent="0.25">
      <c r="A128" s="4">
        <v>33</v>
      </c>
      <c r="B128" s="4"/>
      <c r="C128" s="5" t="s">
        <v>152</v>
      </c>
      <c r="D128" s="5"/>
      <c r="E128" s="6"/>
      <c r="F128" s="298"/>
      <c r="G128" s="298"/>
      <c r="H128" s="6"/>
      <c r="I128" s="436" t="s">
        <v>22</v>
      </c>
      <c r="J128" s="437"/>
      <c r="K128" s="20">
        <f>SUM(K129:K129)</f>
        <v>4000</v>
      </c>
      <c r="L128" s="13">
        <f t="shared" si="17"/>
        <v>0.80988054261996356</v>
      </c>
      <c r="M128" s="14">
        <f t="shared" si="18"/>
        <v>0.52342318764721274</v>
      </c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369">
        <f t="shared" si="19"/>
        <v>0</v>
      </c>
    </row>
    <row r="129" spans="1:33" x14ac:dyDescent="0.25">
      <c r="A129" s="8" t="s">
        <v>450</v>
      </c>
      <c r="B129" s="8"/>
      <c r="C129" s="9" t="s">
        <v>449</v>
      </c>
      <c r="D129"/>
      <c r="E129" s="346">
        <v>0</v>
      </c>
      <c r="F129" s="346">
        <v>0</v>
      </c>
      <c r="G129" s="57">
        <v>0</v>
      </c>
      <c r="H129" s="346">
        <v>0</v>
      </c>
      <c r="I129" s="346">
        <v>4000</v>
      </c>
      <c r="J129"/>
      <c r="K129" s="347">
        <f>SUM(E129:I129)</f>
        <v>4000</v>
      </c>
      <c r="L129" s="18">
        <f t="shared" si="17"/>
        <v>0.80988054261996356</v>
      </c>
      <c r="M129" s="18">
        <f t="shared" si="18"/>
        <v>0.52342318764721274</v>
      </c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369">
        <f t="shared" si="19"/>
        <v>0</v>
      </c>
    </row>
    <row r="130" spans="1:33" x14ac:dyDescent="0.25">
      <c r="A130" s="4">
        <v>50</v>
      </c>
      <c r="B130" s="4"/>
      <c r="C130" s="5" t="s">
        <v>154</v>
      </c>
      <c r="D130" s="5"/>
      <c r="E130" s="6"/>
      <c r="F130" s="298"/>
      <c r="G130" s="298"/>
      <c r="H130" s="7"/>
      <c r="I130" s="436" t="s">
        <v>22</v>
      </c>
      <c r="J130" s="437"/>
      <c r="K130" s="20">
        <f>SUM(K131:K132)</f>
        <v>50000</v>
      </c>
      <c r="L130" s="13">
        <f t="shared" si="17"/>
        <v>10.123506782749544</v>
      </c>
      <c r="M130" s="14">
        <f t="shared" si="18"/>
        <v>6.5427898455901596</v>
      </c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369">
        <f t="shared" si="19"/>
        <v>0</v>
      </c>
    </row>
    <row r="131" spans="1:33" x14ac:dyDescent="0.25">
      <c r="A131" s="10" t="s">
        <v>155</v>
      </c>
      <c r="B131" s="10"/>
      <c r="C131" s="9" t="s">
        <v>156</v>
      </c>
      <c r="D131"/>
      <c r="E131" s="346">
        <v>50000</v>
      </c>
      <c r="F131" s="346">
        <v>0</v>
      </c>
      <c r="G131" s="57">
        <v>0</v>
      </c>
      <c r="H131" s="346">
        <v>0</v>
      </c>
      <c r="I131" s="346">
        <v>0</v>
      </c>
      <c r="J131"/>
      <c r="K131" s="347">
        <f>SUM(E131:I131)</f>
        <v>50000</v>
      </c>
      <c r="L131" s="18">
        <f t="shared" si="17"/>
        <v>10.123506782749544</v>
      </c>
      <c r="M131" s="18">
        <f t="shared" si="18"/>
        <v>6.5427898455901596</v>
      </c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369">
        <f t="shared" si="19"/>
        <v>0</v>
      </c>
    </row>
    <row r="132" spans="1:33" ht="16.5" thickBot="1" x14ac:dyDescent="0.3">
      <c r="A132" s="10" t="s">
        <v>157</v>
      </c>
      <c r="B132" s="10"/>
      <c r="C132" s="9" t="s">
        <v>158</v>
      </c>
      <c r="D132"/>
      <c r="E132" s="346">
        <v>0</v>
      </c>
      <c r="F132" s="346">
        <v>0</v>
      </c>
      <c r="G132" s="57">
        <v>0</v>
      </c>
      <c r="H132" s="346">
        <v>0</v>
      </c>
      <c r="I132" s="346">
        <v>0</v>
      </c>
      <c r="J132"/>
      <c r="K132" s="347">
        <f>SUM(E132:I132)</f>
        <v>0</v>
      </c>
      <c r="L132" s="18">
        <f t="shared" ref="L132:L133" si="32">IFERROR(K132/M$8,"$0")</f>
        <v>0</v>
      </c>
      <c r="M132" s="18">
        <f t="shared" ref="M132:M133" si="33">IFERROR(K132/M$12,"$0")</f>
        <v>0</v>
      </c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369">
        <f t="shared" si="19"/>
        <v>0</v>
      </c>
    </row>
    <row r="133" spans="1:33" ht="17.25" thickTop="1" thickBot="1" x14ac:dyDescent="0.3">
      <c r="A133" s="302"/>
      <c r="B133" s="302"/>
      <c r="C133" s="303" t="s">
        <v>22</v>
      </c>
      <c r="D133" s="304"/>
      <c r="E133" s="305">
        <f>SUM(E16:E132)</f>
        <v>1000680.2575000001</v>
      </c>
      <c r="F133" s="305">
        <f>SUM(F16:F132)</f>
        <v>105875</v>
      </c>
      <c r="G133" s="305">
        <f>SUM(G16:G132)</f>
        <v>226198</v>
      </c>
      <c r="H133" s="305">
        <f>SUM(H16:H132)</f>
        <v>85958</v>
      </c>
      <c r="I133" s="305">
        <f>SUM(I16:I132)</f>
        <v>984002</v>
      </c>
      <c r="J133" s="306"/>
      <c r="K133" s="308">
        <f>L156</f>
        <v>2763120.2461250005</v>
      </c>
      <c r="L133" s="307">
        <f t="shared" si="32"/>
        <v>559.44933106398071</v>
      </c>
      <c r="M133" s="307">
        <f t="shared" si="33"/>
        <v>361.57030176982471</v>
      </c>
      <c r="N133" s="307">
        <v>190000</v>
      </c>
      <c r="O133" s="307">
        <v>255000</v>
      </c>
      <c r="P133" s="307">
        <f>SUM(P15:P132)</f>
        <v>126533</v>
      </c>
      <c r="Q133" s="307">
        <f t="shared" ref="Q133:AF133" si="34">SUM(Q15:Q132)</f>
        <v>32223</v>
      </c>
      <c r="R133" s="307">
        <f t="shared" si="34"/>
        <v>72664</v>
      </c>
      <c r="S133" s="307">
        <f t="shared" si="34"/>
        <v>0</v>
      </c>
      <c r="T133" s="307">
        <f t="shared" si="34"/>
        <v>0</v>
      </c>
      <c r="U133" s="307">
        <f t="shared" si="34"/>
        <v>0</v>
      </c>
      <c r="V133" s="307">
        <f t="shared" si="34"/>
        <v>0</v>
      </c>
      <c r="W133" s="307">
        <f t="shared" si="34"/>
        <v>0</v>
      </c>
      <c r="X133" s="307">
        <f t="shared" si="34"/>
        <v>0</v>
      </c>
      <c r="Y133" s="307">
        <f t="shared" si="34"/>
        <v>0</v>
      </c>
      <c r="Z133" s="307">
        <f t="shared" si="34"/>
        <v>0</v>
      </c>
      <c r="AA133" s="307">
        <f t="shared" si="34"/>
        <v>0</v>
      </c>
      <c r="AB133" s="307">
        <f t="shared" si="34"/>
        <v>0</v>
      </c>
      <c r="AC133" s="307">
        <f t="shared" si="34"/>
        <v>0</v>
      </c>
      <c r="AD133" s="307">
        <f t="shared" si="34"/>
        <v>0</v>
      </c>
      <c r="AE133" s="307">
        <f t="shared" si="34"/>
        <v>0</v>
      </c>
      <c r="AF133" s="307">
        <f t="shared" si="34"/>
        <v>0</v>
      </c>
      <c r="AG133" s="369">
        <f t="shared" si="19"/>
        <v>231420</v>
      </c>
    </row>
    <row r="134" spans="1:33" ht="16.5" thickTop="1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P134" s="370">
        <f>P133*0.15</f>
        <v>18979.95</v>
      </c>
      <c r="Q134" s="370">
        <f t="shared" ref="Q134:AF134" si="35">Q133*0.15</f>
        <v>4833.45</v>
      </c>
      <c r="R134" s="370">
        <f t="shared" si="35"/>
        <v>10899.6</v>
      </c>
      <c r="S134" s="370">
        <f t="shared" si="35"/>
        <v>0</v>
      </c>
      <c r="T134" s="370">
        <f t="shared" si="35"/>
        <v>0</v>
      </c>
      <c r="U134" s="370">
        <f t="shared" si="35"/>
        <v>0</v>
      </c>
      <c r="V134" s="370">
        <f t="shared" si="35"/>
        <v>0</v>
      </c>
      <c r="W134" s="370">
        <f t="shared" si="35"/>
        <v>0</v>
      </c>
      <c r="X134" s="370">
        <f t="shared" si="35"/>
        <v>0</v>
      </c>
      <c r="Y134" s="370">
        <f t="shared" si="35"/>
        <v>0</v>
      </c>
      <c r="Z134" s="370">
        <f t="shared" si="35"/>
        <v>0</v>
      </c>
      <c r="AA134" s="370">
        <f t="shared" si="35"/>
        <v>0</v>
      </c>
      <c r="AB134" s="370">
        <f t="shared" si="35"/>
        <v>0</v>
      </c>
      <c r="AC134" s="370">
        <f t="shared" si="35"/>
        <v>0</v>
      </c>
      <c r="AD134" s="370">
        <f t="shared" si="35"/>
        <v>0</v>
      </c>
      <c r="AE134" s="370">
        <f t="shared" si="35"/>
        <v>0</v>
      </c>
      <c r="AF134" s="370">
        <f t="shared" si="35"/>
        <v>0</v>
      </c>
      <c r="AG134" s="369">
        <f t="shared" si="19"/>
        <v>34713</v>
      </c>
    </row>
    <row r="135" spans="1:33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P135" s="307">
        <f>P134+P133</f>
        <v>145512.95000000001</v>
      </c>
      <c r="Q135" s="307">
        <f t="shared" ref="Q135:AF135" si="36">Q134+Q133</f>
        <v>37056.449999999997</v>
      </c>
      <c r="R135" s="307">
        <f t="shared" si="36"/>
        <v>83563.600000000006</v>
      </c>
      <c r="S135" s="307">
        <f t="shared" si="36"/>
        <v>0</v>
      </c>
      <c r="T135" s="307">
        <f t="shared" si="36"/>
        <v>0</v>
      </c>
      <c r="U135" s="307">
        <f t="shared" si="36"/>
        <v>0</v>
      </c>
      <c r="V135" s="307">
        <f t="shared" si="36"/>
        <v>0</v>
      </c>
      <c r="W135" s="307">
        <f t="shared" si="36"/>
        <v>0</v>
      </c>
      <c r="X135" s="307">
        <f t="shared" si="36"/>
        <v>0</v>
      </c>
      <c r="Y135" s="307">
        <f t="shared" si="36"/>
        <v>0</v>
      </c>
      <c r="Z135" s="307">
        <f t="shared" si="36"/>
        <v>0</v>
      </c>
      <c r="AA135" s="307">
        <f t="shared" si="36"/>
        <v>0</v>
      </c>
      <c r="AB135" s="307">
        <f t="shared" si="36"/>
        <v>0</v>
      </c>
      <c r="AC135" s="307">
        <f t="shared" si="36"/>
        <v>0</v>
      </c>
      <c r="AD135" s="307">
        <f t="shared" si="36"/>
        <v>0</v>
      </c>
      <c r="AE135" s="307">
        <f t="shared" si="36"/>
        <v>0</v>
      </c>
      <c r="AF135" s="307">
        <f t="shared" si="36"/>
        <v>0</v>
      </c>
      <c r="AG135" s="369">
        <f t="shared" si="19"/>
        <v>266133</v>
      </c>
    </row>
    <row r="136" spans="1:33" x14ac:dyDescent="0.25">
      <c r="A136" s="23" t="s">
        <v>159</v>
      </c>
      <c r="B136" s="23"/>
      <c r="C136" s="24"/>
      <c r="D136" s="24"/>
      <c r="E136" s="25"/>
      <c r="F136" s="26"/>
      <c r="G136" s="27"/>
      <c r="H136" s="28"/>
      <c r="I136" s="29"/>
      <c r="J136" s="30"/>
      <c r="K136" s="28"/>
      <c r="L136" s="31"/>
      <c r="M136" s="31"/>
    </row>
    <row r="137" spans="1:33" x14ac:dyDescent="0.25">
      <c r="A137" s="23" t="s">
        <v>160</v>
      </c>
      <c r="B137" s="23"/>
      <c r="C137" s="24"/>
      <c r="D137" s="24"/>
      <c r="E137" s="25"/>
      <c r="F137" s="26"/>
      <c r="G137" s="27"/>
      <c r="H137" s="28"/>
      <c r="I137" s="32"/>
      <c r="J137" s="33"/>
      <c r="K137" s="34"/>
      <c r="L137" s="31"/>
      <c r="M137" s="31"/>
    </row>
    <row r="138" spans="1:33" x14ac:dyDescent="0.25">
      <c r="A138" s="35" t="s">
        <v>161</v>
      </c>
      <c r="B138" s="35"/>
      <c r="C138" s="43" t="str">
        <f>C5</f>
        <v>Hogan Residence</v>
      </c>
      <c r="D138" s="35"/>
      <c r="E138" s="36"/>
      <c r="F138" s="37"/>
      <c r="G138" s="38"/>
      <c r="H138" s="39"/>
      <c r="I138" s="39"/>
      <c r="J138" s="40"/>
      <c r="M138" s="42"/>
    </row>
    <row r="139" spans="1:33" x14ac:dyDescent="0.25">
      <c r="A139" s="35" t="s">
        <v>162</v>
      </c>
      <c r="B139" s="35"/>
      <c r="C139" s="43" t="str">
        <f>C7</f>
        <v>811 N 143rd Plaza, Omaha, NE 68154</v>
      </c>
      <c r="D139" s="35"/>
      <c r="E139" s="36"/>
      <c r="F139" s="37"/>
      <c r="G139" s="38"/>
      <c r="H139" s="39"/>
      <c r="I139" s="39"/>
      <c r="J139" s="40"/>
      <c r="K139" s="41" t="str">
        <f>L6</f>
        <v>LOWER LEVEL</v>
      </c>
      <c r="L139" s="37">
        <f>M6</f>
        <v>2072</v>
      </c>
      <c r="M139" s="42"/>
    </row>
    <row r="140" spans="1:33" x14ac:dyDescent="0.25">
      <c r="A140" s="44" t="s">
        <v>163</v>
      </c>
      <c r="B140" s="44"/>
      <c r="C140" s="43" t="str">
        <f>C8</f>
        <v>July 2026</v>
      </c>
      <c r="D140" s="35"/>
      <c r="E140" s="36"/>
      <c r="F140" s="37"/>
      <c r="G140" s="38"/>
      <c r="H140" s="39"/>
      <c r="I140" s="39"/>
      <c r="J140" s="40"/>
      <c r="K140" s="41" t="str">
        <f>L7</f>
        <v>MAIN LEVEL</v>
      </c>
      <c r="L140" s="37">
        <f>M7</f>
        <v>2867</v>
      </c>
      <c r="M140" s="42"/>
    </row>
    <row r="141" spans="1:33" x14ac:dyDescent="0.25">
      <c r="A141" s="43" t="s">
        <v>164</v>
      </c>
      <c r="B141" s="43"/>
      <c r="C141" s="43">
        <f>C9</f>
        <v>21</v>
      </c>
      <c r="D141" s="35"/>
      <c r="E141" s="36"/>
      <c r="F141" s="37"/>
      <c r="G141" s="38"/>
      <c r="H141" s="39"/>
      <c r="I141" s="39"/>
      <c r="J141" s="40"/>
      <c r="K141" s="41" t="str">
        <f t="shared" ref="K141:L145" si="37">L8</f>
        <v>TOTAL FINISHED SF</v>
      </c>
      <c r="L141" s="37">
        <f t="shared" si="37"/>
        <v>4939</v>
      </c>
      <c r="M141" s="42"/>
    </row>
    <row r="142" spans="1:33" x14ac:dyDescent="0.25">
      <c r="A142" s="45"/>
      <c r="B142" s="45"/>
      <c r="C142" s="45"/>
      <c r="D142" s="35"/>
      <c r="E142" s="36"/>
      <c r="F142" s="37"/>
      <c r="G142" s="38"/>
      <c r="H142" s="39"/>
      <c r="I142" s="39"/>
      <c r="J142" s="40"/>
      <c r="K142" s="41" t="str">
        <f t="shared" si="37"/>
        <v>GARAGE</v>
      </c>
      <c r="L142" s="37">
        <f t="shared" si="37"/>
        <v>756</v>
      </c>
      <c r="M142" s="42"/>
    </row>
    <row r="143" spans="1:33" x14ac:dyDescent="0.25">
      <c r="A143" s="440"/>
      <c r="B143" s="440"/>
      <c r="C143" s="440"/>
      <c r="D143" s="35"/>
      <c r="E143" s="36"/>
      <c r="F143" s="37"/>
      <c r="G143" s="38"/>
      <c r="H143" s="46"/>
      <c r="I143" s="47"/>
      <c r="J143" s="40"/>
      <c r="K143" s="41" t="str">
        <f t="shared" si="37"/>
        <v>LOWER UNFINISHED</v>
      </c>
      <c r="L143" s="37">
        <f t="shared" si="37"/>
        <v>1567</v>
      </c>
      <c r="M143" s="42"/>
    </row>
    <row r="144" spans="1:33" x14ac:dyDescent="0.25">
      <c r="A144" s="440"/>
      <c r="B144" s="440"/>
      <c r="C144" s="440"/>
      <c r="D144" s="35"/>
      <c r="E144" s="36"/>
      <c r="F144" s="37"/>
      <c r="G144" s="38"/>
      <c r="H144" s="46"/>
      <c r="I144" s="47"/>
      <c r="J144" s="40"/>
      <c r="K144" s="41" t="str">
        <f t="shared" si="37"/>
        <v>COVERED PATIO</v>
      </c>
      <c r="L144" s="37">
        <f t="shared" si="37"/>
        <v>380</v>
      </c>
      <c r="M144" s="42"/>
    </row>
    <row r="145" spans="1:13" x14ac:dyDescent="0.25">
      <c r="A145" s="9"/>
      <c r="B145" s="9"/>
      <c r="C145" s="9"/>
      <c r="D145" s="44"/>
      <c r="E145" s="36"/>
      <c r="F145" s="37"/>
      <c r="G145" s="38"/>
      <c r="H145" s="46" t="s">
        <v>165</v>
      </c>
      <c r="I145" s="47"/>
      <c r="J145" s="40"/>
      <c r="K145" s="41" t="str">
        <f t="shared" si="37"/>
        <v>TOTAL SF UNDER ROOF</v>
      </c>
      <c r="L145" s="37">
        <f t="shared" si="37"/>
        <v>7642</v>
      </c>
      <c r="M145" s="42"/>
    </row>
    <row r="146" spans="1:13" x14ac:dyDescent="0.25">
      <c r="A146" s="287"/>
      <c r="B146" s="287"/>
      <c r="C146" s="287"/>
      <c r="D146" s="287"/>
      <c r="E146" s="287"/>
      <c r="F146" s="287"/>
      <c r="G146" s="287"/>
      <c r="H146" s="441" t="s">
        <v>166</v>
      </c>
      <c r="I146" s="441"/>
      <c r="J146" s="441"/>
      <c r="K146" s="441"/>
      <c r="L146" s="441"/>
      <c r="M146" s="441"/>
    </row>
    <row r="147" spans="1:13" x14ac:dyDescent="0.25">
      <c r="A147" s="3"/>
      <c r="B147" s="3"/>
      <c r="C147" s="9"/>
      <c r="D147" s="9"/>
      <c r="E147" s="48"/>
      <c r="F147" s="49"/>
      <c r="G147" s="50"/>
      <c r="H147" s="17"/>
      <c r="I147" s="51" t="s">
        <v>168</v>
      </c>
      <c r="J147" s="52"/>
      <c r="K147" s="17"/>
      <c r="L147" s="53"/>
      <c r="M147" s="53"/>
    </row>
    <row r="148" spans="1:13" x14ac:dyDescent="0.25">
      <c r="A148" s="3"/>
      <c r="B148" s="3"/>
      <c r="C148"/>
      <c r="D148"/>
      <c r="E148"/>
      <c r="F148" s="55"/>
      <c r="G148" s="56"/>
      <c r="H148" s="17"/>
      <c r="I148" s="54" t="s">
        <v>169</v>
      </c>
      <c r="J148" s="54"/>
      <c r="K148"/>
      <c r="L148" s="225">
        <f>SUM(E16:E132)</f>
        <v>1000680.2575000001</v>
      </c>
      <c r="M148" s="57"/>
    </row>
    <row r="149" spans="1:13" x14ac:dyDescent="0.25">
      <c r="A149" s="22"/>
      <c r="B149" s="22"/>
      <c r="C149"/>
      <c r="D149"/>
      <c r="E149"/>
      <c r="F149" s="55"/>
      <c r="G149" s="56"/>
      <c r="H149" s="17"/>
      <c r="I149" s="54" t="s">
        <v>170</v>
      </c>
      <c r="J149" s="54"/>
      <c r="K149"/>
      <c r="L149" s="225">
        <f>SUM(F16:F132)</f>
        <v>105875</v>
      </c>
      <c r="M149" s="57"/>
    </row>
    <row r="150" spans="1:13" x14ac:dyDescent="0.25">
      <c r="A150" s="22"/>
      <c r="B150" s="22"/>
      <c r="C150"/>
      <c r="D150"/>
      <c r="E150"/>
      <c r="F150" s="55"/>
      <c r="G150" s="56"/>
      <c r="H150" s="17"/>
      <c r="I150" s="54" t="s">
        <v>171</v>
      </c>
      <c r="J150" s="54"/>
      <c r="K150"/>
      <c r="L150" s="225">
        <f>SUM(G16:G132)</f>
        <v>226198</v>
      </c>
      <c r="M150" s="57"/>
    </row>
    <row r="151" spans="1:13" x14ac:dyDescent="0.25">
      <c r="A151" s="22"/>
      <c r="B151" s="22"/>
      <c r="C151"/>
      <c r="D151"/>
      <c r="E151"/>
      <c r="F151" s="55"/>
      <c r="G151" s="56"/>
      <c r="H151" s="17"/>
      <c r="I151" s="54" t="s">
        <v>172</v>
      </c>
      <c r="J151" s="54"/>
      <c r="K151"/>
      <c r="L151" s="225">
        <f>SUM(H16:H132)</f>
        <v>85958</v>
      </c>
      <c r="M151" s="57"/>
    </row>
    <row r="152" spans="1:13" x14ac:dyDescent="0.25">
      <c r="A152" s="22"/>
      <c r="B152" s="22"/>
      <c r="C152"/>
      <c r="D152"/>
      <c r="E152"/>
      <c r="F152" s="55"/>
      <c r="G152" s="56"/>
      <c r="H152" s="59"/>
      <c r="I152" s="58" t="s">
        <v>173</v>
      </c>
      <c r="J152" s="58"/>
      <c r="K152" s="350"/>
      <c r="L152" s="230">
        <f>SUM(I16:I132)</f>
        <v>984002</v>
      </c>
      <c r="M152" s="68"/>
    </row>
    <row r="153" spans="1:13" ht="16.5" thickBot="1" x14ac:dyDescent="0.3">
      <c r="A153" s="22"/>
      <c r="B153" s="22"/>
      <c r="C153"/>
      <c r="D153"/>
      <c r="E153"/>
      <c r="F153"/>
      <c r="G153" s="56"/>
      <c r="H153"/>
      <c r="I153" s="51" t="s">
        <v>513</v>
      </c>
      <c r="J153" s="285"/>
      <c r="K153"/>
      <c r="L153" s="286">
        <f>SUM(L148:L152)</f>
        <v>2402713.2575000003</v>
      </c>
      <c r="M153" s="57"/>
    </row>
    <row r="154" spans="1:13" ht="17.25" thickTop="1" thickBot="1" x14ac:dyDescent="0.3">
      <c r="A154" s="22"/>
      <c r="B154" s="22"/>
      <c r="C154" s="9"/>
      <c r="D154" s="9"/>
      <c r="E154" s="60"/>
      <c r="F154" s="61"/>
      <c r="G154" s="284"/>
      <c r="H154" s="17"/>
      <c r="I154" s="283" t="s">
        <v>514</v>
      </c>
      <c r="J154"/>
      <c r="K154" s="351"/>
      <c r="L154" s="300">
        <v>0.15</v>
      </c>
      <c r="M154" s="301"/>
    </row>
    <row r="155" spans="1:13" ht="16.5" thickTop="1" x14ac:dyDescent="0.25">
      <c r="A155" s="22"/>
      <c r="B155" s="22"/>
      <c r="C155" s="9"/>
      <c r="D155" s="9"/>
      <c r="E155" s="60"/>
      <c r="F155" s="57"/>
      <c r="G155" s="62"/>
      <c r="H155"/>
      <c r="I155" s="51" t="s">
        <v>167</v>
      </c>
      <c r="J155" s="52"/>
      <c r="K155"/>
      <c r="L155" s="299">
        <f>L153*L154</f>
        <v>360406.98862500006</v>
      </c>
      <c r="M155"/>
    </row>
    <row r="156" spans="1:13" x14ac:dyDescent="0.25">
      <c r="A156" s="22"/>
      <c r="B156" s="22"/>
      <c r="C156" s="9"/>
      <c r="D156" s="9"/>
      <c r="E156" s="60"/>
      <c r="F156" s="57"/>
      <c r="G156" s="62"/>
      <c r="H156" s="9"/>
      <c r="I156" s="352" t="s">
        <v>174</v>
      </c>
      <c r="J156" s="353"/>
      <c r="K156" s="353"/>
      <c r="L156" s="434">
        <f>L155+L153</f>
        <v>2763120.2461250005</v>
      </c>
      <c r="M156" s="434"/>
    </row>
    <row r="157" spans="1:13" x14ac:dyDescent="0.25">
      <c r="A157" s="69"/>
      <c r="B157" s="69"/>
      <c r="C157" s="9"/>
      <c r="D157" s="54"/>
      <c r="E157" s="60"/>
      <c r="F157" s="57"/>
      <c r="G157" s="22"/>
      <c r="H157" s="9"/>
      <c r="I157" s="65"/>
      <c r="J157" s="16"/>
      <c r="K157" s="54"/>
      <c r="L157" s="53"/>
      <c r="M157" s="57"/>
    </row>
    <row r="158" spans="1:13" x14ac:dyDescent="0.25">
      <c r="A158" s="9"/>
      <c r="B158" s="9"/>
      <c r="C158" s="64"/>
      <c r="D158" s="54"/>
      <c r="E158" s="70"/>
      <c r="F158" s="57"/>
      <c r="G158" s="22"/>
      <c r="H158" s="9"/>
      <c r="I158" s="63"/>
      <c r="J158" s="66"/>
      <c r="K158" s="54"/>
      <c r="L158" s="67"/>
      <c r="M158" s="57"/>
    </row>
    <row r="159" spans="1:13" x14ac:dyDescent="0.25">
      <c r="A159" s="9"/>
      <c r="B159" s="9"/>
      <c r="C159" s="64"/>
      <c r="D159" s="54"/>
      <c r="E159" s="60"/>
      <c r="F159" s="57"/>
      <c r="G159" s="22"/>
      <c r="H159" s="9"/>
      <c r="I159" s="51"/>
      <c r="J159" s="52"/>
      <c r="K159" s="54"/>
      <c r="L159" s="53"/>
      <c r="M159" s="57"/>
    </row>
  </sheetData>
  <mergeCells count="26">
    <mergeCell ref="I128:J128"/>
    <mergeCell ref="I130:J130"/>
    <mergeCell ref="A143:C143"/>
    <mergeCell ref="A144:C144"/>
    <mergeCell ref="H146:M146"/>
    <mergeCell ref="I97:J97"/>
    <mergeCell ref="I99:J99"/>
    <mergeCell ref="I101:J101"/>
    <mergeCell ref="I107:J107"/>
    <mergeCell ref="I114:J114"/>
    <mergeCell ref="L156:M156"/>
    <mergeCell ref="F35:G35"/>
    <mergeCell ref="I35:J35"/>
    <mergeCell ref="F15:G15"/>
    <mergeCell ref="I15:J15"/>
    <mergeCell ref="I33:J33"/>
    <mergeCell ref="I38:J38"/>
    <mergeCell ref="I42:J42"/>
    <mergeCell ref="I47:J47"/>
    <mergeCell ref="I53:J53"/>
    <mergeCell ref="I63:J63"/>
    <mergeCell ref="I70:J70"/>
    <mergeCell ref="I82:J82"/>
    <mergeCell ref="I90:J90"/>
    <mergeCell ref="F93:G93"/>
    <mergeCell ref="I93:J93"/>
  </mergeCells>
  <phoneticPr fontId="30" type="noConversion"/>
  <printOptions horizontalCentered="1" verticalCentered="1"/>
  <pageMargins left="0.75" right="0.25" top="0.5" bottom="0.5" header="0.3" footer="0.3"/>
  <pageSetup scale="57" fitToHeight="2" orientation="portrait" r:id="rId1"/>
  <headerFooter>
    <oddHeader>&amp;L
&amp;R&amp;G</oddHeader>
    <oddFooter>&amp;C&amp;G</oddFooter>
  </headerFooter>
  <rowBreaks count="2" manualBreakCount="2">
    <brk id="69" max="16383" man="1"/>
    <brk id="134" max="16383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06174-18CB-4F12-85E7-275FC98A1256}">
  <sheetPr>
    <pageSetUpPr fitToPage="1"/>
  </sheetPr>
  <dimension ref="A1:K28"/>
  <sheetViews>
    <sheetView workbookViewId="0">
      <selection activeCell="K12" sqref="K12"/>
    </sheetView>
  </sheetViews>
  <sheetFormatPr defaultRowHeight="15" x14ac:dyDescent="0.25"/>
  <cols>
    <col min="1" max="1" width="11.28515625" customWidth="1"/>
    <col min="2" max="2" width="11.42578125" bestFit="1" customWidth="1"/>
    <col min="3" max="3" width="13.5703125" bestFit="1" customWidth="1"/>
    <col min="4" max="4" width="12.85546875" bestFit="1" customWidth="1"/>
    <col min="5" max="5" width="12.140625" style="380" bestFit="1" customWidth="1"/>
    <col min="6" max="6" width="11.5703125" bestFit="1" customWidth="1"/>
    <col min="7" max="7" width="13.5703125" customWidth="1"/>
    <col min="8" max="8" width="12.140625" style="380" bestFit="1" customWidth="1"/>
    <col min="9" max="9" width="12.7109375" customWidth="1"/>
    <col min="10" max="10" width="20.7109375" customWidth="1"/>
    <col min="11" max="11" width="12.7109375" customWidth="1"/>
  </cols>
  <sheetData>
    <row r="1" spans="1:11" ht="21" x14ac:dyDescent="0.35">
      <c r="A1" s="373" t="s">
        <v>879</v>
      </c>
    </row>
    <row r="2" spans="1:11" x14ac:dyDescent="0.25">
      <c r="A2" t="s">
        <v>676</v>
      </c>
    </row>
    <row r="3" spans="1:11" x14ac:dyDescent="0.25">
      <c r="A3" s="374">
        <v>46251</v>
      </c>
      <c r="J3" t="s">
        <v>912</v>
      </c>
    </row>
    <row r="4" spans="1:11" x14ac:dyDescent="0.25">
      <c r="A4" s="371"/>
      <c r="J4" s="372">
        <v>3425000</v>
      </c>
    </row>
    <row r="5" spans="1:11" ht="15.75" x14ac:dyDescent="0.25">
      <c r="A5" s="442" t="s">
        <v>884</v>
      </c>
      <c r="B5" s="443"/>
      <c r="C5" s="443"/>
      <c r="D5" s="443"/>
      <c r="E5" s="444"/>
      <c r="F5" s="445" t="s">
        <v>883</v>
      </c>
      <c r="G5" s="446"/>
      <c r="H5" s="447"/>
      <c r="I5" s="445" t="s">
        <v>911</v>
      </c>
      <c r="J5" s="446"/>
      <c r="K5" s="447"/>
    </row>
    <row r="6" spans="1:11" x14ac:dyDescent="0.25">
      <c r="A6" s="375" t="s">
        <v>877</v>
      </c>
      <c r="B6" s="376"/>
      <c r="C6" s="375" t="s">
        <v>880</v>
      </c>
      <c r="D6" s="376"/>
      <c r="E6" s="377" t="s">
        <v>882</v>
      </c>
      <c r="F6" s="375" t="s">
        <v>877</v>
      </c>
      <c r="G6" s="375" t="s">
        <v>880</v>
      </c>
      <c r="H6" s="375" t="s">
        <v>882</v>
      </c>
      <c r="I6" s="375" t="s">
        <v>877</v>
      </c>
      <c r="J6" s="375" t="s">
        <v>880</v>
      </c>
      <c r="K6" s="375" t="s">
        <v>882</v>
      </c>
    </row>
    <row r="7" spans="1:11" x14ac:dyDescent="0.25">
      <c r="A7" s="382"/>
      <c r="B7" s="382" t="s">
        <v>855</v>
      </c>
      <c r="C7" s="383">
        <v>110000</v>
      </c>
      <c r="D7" s="382"/>
      <c r="E7" s="396"/>
      <c r="F7" s="382" t="s">
        <v>855</v>
      </c>
      <c r="G7" s="383">
        <v>190000</v>
      </c>
      <c r="H7" s="399"/>
      <c r="I7" t="s">
        <v>855</v>
      </c>
      <c r="J7" s="372">
        <v>200000</v>
      </c>
    </row>
    <row r="8" spans="1:11" x14ac:dyDescent="0.25">
      <c r="A8" s="384">
        <v>1</v>
      </c>
      <c r="B8" s="385" t="s">
        <v>876</v>
      </c>
      <c r="C8" s="386">
        <v>0</v>
      </c>
      <c r="D8" s="384"/>
      <c r="E8" s="387" t="s">
        <v>876</v>
      </c>
      <c r="F8" s="384">
        <v>1</v>
      </c>
      <c r="G8" s="386">
        <v>0</v>
      </c>
      <c r="H8" s="385" t="s">
        <v>876</v>
      </c>
      <c r="I8" s="380">
        <v>1</v>
      </c>
      <c r="J8" s="372">
        <v>0</v>
      </c>
    </row>
    <row r="9" spans="1:11" x14ac:dyDescent="0.25">
      <c r="A9" s="384">
        <v>2</v>
      </c>
      <c r="B9" s="388">
        <v>45322</v>
      </c>
      <c r="C9" s="386">
        <v>234944</v>
      </c>
      <c r="D9" s="386"/>
      <c r="E9" s="397">
        <v>0.1</v>
      </c>
      <c r="F9" s="384">
        <v>2</v>
      </c>
      <c r="G9" s="386">
        <v>276314</v>
      </c>
      <c r="H9" s="400">
        <v>0.1</v>
      </c>
      <c r="I9" s="380">
        <v>2</v>
      </c>
      <c r="J9" s="372">
        <f>J4*K9</f>
        <v>274000</v>
      </c>
      <c r="K9" s="400">
        <v>0.08</v>
      </c>
    </row>
    <row r="10" spans="1:11" x14ac:dyDescent="0.25">
      <c r="A10" s="384">
        <v>3</v>
      </c>
      <c r="B10" s="388">
        <v>45351</v>
      </c>
      <c r="C10" s="386">
        <v>94949</v>
      </c>
      <c r="D10" s="386"/>
      <c r="E10" s="397">
        <v>0.04</v>
      </c>
      <c r="F10" s="384">
        <v>3</v>
      </c>
      <c r="G10" s="386">
        <v>110525</v>
      </c>
      <c r="H10" s="400">
        <v>0.04</v>
      </c>
      <c r="I10" s="380">
        <v>3</v>
      </c>
      <c r="J10" s="372">
        <f>J4*K10</f>
        <v>171250</v>
      </c>
      <c r="K10" s="400">
        <v>0.05</v>
      </c>
    </row>
    <row r="11" spans="1:11" x14ac:dyDescent="0.25">
      <c r="A11" s="384">
        <v>4</v>
      </c>
      <c r="B11" s="388">
        <v>45412</v>
      </c>
      <c r="C11" s="386">
        <v>166645</v>
      </c>
      <c r="D11" s="386"/>
      <c r="E11" s="397">
        <v>7.0000000000000007E-2</v>
      </c>
      <c r="F11" s="384">
        <v>4</v>
      </c>
      <c r="G11" s="386">
        <v>193418</v>
      </c>
      <c r="H11" s="400">
        <v>7.0000000000000007E-2</v>
      </c>
      <c r="I11" s="380">
        <v>4</v>
      </c>
      <c r="J11" s="372">
        <f>J4*K11</f>
        <v>274000</v>
      </c>
      <c r="K11" s="400">
        <v>0.08</v>
      </c>
    </row>
    <row r="12" spans="1:11" x14ac:dyDescent="0.25">
      <c r="A12" s="384">
        <v>5</v>
      </c>
      <c r="B12" s="388">
        <v>45443</v>
      </c>
      <c r="C12" s="386">
        <v>142429</v>
      </c>
      <c r="D12" s="386"/>
      <c r="E12" s="397">
        <v>0.06</v>
      </c>
      <c r="F12" s="384">
        <v>5</v>
      </c>
      <c r="G12" s="386">
        <v>165787</v>
      </c>
      <c r="H12" s="400">
        <v>0.06</v>
      </c>
      <c r="I12" s="380">
        <v>5</v>
      </c>
      <c r="J12" s="372">
        <f>J4*K12</f>
        <v>205500</v>
      </c>
      <c r="K12" s="400">
        <v>0.06</v>
      </c>
    </row>
    <row r="13" spans="1:11" x14ac:dyDescent="0.25">
      <c r="A13" s="384">
        <v>6</v>
      </c>
      <c r="B13" s="388">
        <v>45473</v>
      </c>
      <c r="C13" s="386">
        <v>67713</v>
      </c>
      <c r="D13" s="386"/>
      <c r="E13" s="397">
        <v>0.03</v>
      </c>
      <c r="F13" s="384">
        <v>6</v>
      </c>
      <c r="G13" s="386">
        <v>110525</v>
      </c>
      <c r="H13" s="400">
        <v>0.04</v>
      </c>
      <c r="I13" s="380">
        <v>6</v>
      </c>
      <c r="J13" s="372">
        <f>J4*K13</f>
        <v>137000</v>
      </c>
      <c r="K13" s="400">
        <v>0.04</v>
      </c>
    </row>
    <row r="14" spans="1:11" x14ac:dyDescent="0.25">
      <c r="A14" s="384">
        <v>7</v>
      </c>
      <c r="B14" s="388">
        <v>45504</v>
      </c>
      <c r="C14" s="386">
        <v>140380</v>
      </c>
      <c r="D14" s="386"/>
      <c r="E14" s="397">
        <v>0.06</v>
      </c>
      <c r="F14" s="384">
        <v>7</v>
      </c>
      <c r="G14" s="386">
        <v>165787</v>
      </c>
      <c r="H14" s="400">
        <v>0.06</v>
      </c>
      <c r="I14" s="380">
        <v>7</v>
      </c>
      <c r="J14" s="372">
        <f>J4*K14</f>
        <v>205500</v>
      </c>
      <c r="K14" s="400">
        <v>0.06</v>
      </c>
    </row>
    <row r="15" spans="1:11" x14ac:dyDescent="0.25">
      <c r="A15" s="384">
        <v>8</v>
      </c>
      <c r="B15" s="388">
        <v>45535</v>
      </c>
      <c r="C15" s="386">
        <v>163694</v>
      </c>
      <c r="D15" s="386"/>
      <c r="E15" s="397">
        <v>7.0000000000000007E-2</v>
      </c>
      <c r="F15" s="384">
        <v>8</v>
      </c>
      <c r="G15" s="386">
        <v>193418</v>
      </c>
      <c r="H15" s="400">
        <v>7.0000000000000007E-2</v>
      </c>
      <c r="I15" s="380">
        <v>8</v>
      </c>
      <c r="J15" s="372">
        <f>J4*K15</f>
        <v>239750.00000000003</v>
      </c>
      <c r="K15" s="400">
        <v>7.0000000000000007E-2</v>
      </c>
    </row>
    <row r="16" spans="1:11" x14ac:dyDescent="0.25">
      <c r="A16" s="384">
        <v>9</v>
      </c>
      <c r="B16" s="388">
        <v>45565</v>
      </c>
      <c r="C16" s="386">
        <v>213471</v>
      </c>
      <c r="D16" s="386"/>
      <c r="E16" s="397">
        <v>0.09</v>
      </c>
      <c r="F16" s="384">
        <v>9</v>
      </c>
      <c r="G16" s="386">
        <v>193418</v>
      </c>
      <c r="H16" s="400">
        <v>7.0000000000000007E-2</v>
      </c>
      <c r="I16" s="380">
        <v>9</v>
      </c>
      <c r="J16" s="372">
        <f>J4*K16</f>
        <v>239750.00000000003</v>
      </c>
      <c r="K16" s="400">
        <v>7.0000000000000007E-2</v>
      </c>
    </row>
    <row r="17" spans="1:11" x14ac:dyDescent="0.25">
      <c r="A17" s="384">
        <v>10</v>
      </c>
      <c r="B17" s="388">
        <v>45596</v>
      </c>
      <c r="C17" s="386">
        <v>165645</v>
      </c>
      <c r="D17" s="386"/>
      <c r="E17" s="397">
        <v>7.0000000000000007E-2</v>
      </c>
      <c r="F17" s="384">
        <v>10</v>
      </c>
      <c r="G17" s="386">
        <v>193418</v>
      </c>
      <c r="H17" s="400">
        <v>7.0000000000000007E-2</v>
      </c>
      <c r="I17" s="380">
        <v>10</v>
      </c>
      <c r="J17" s="372">
        <f>J4*K17</f>
        <v>239750.00000000003</v>
      </c>
      <c r="K17" s="400">
        <v>7.0000000000000007E-2</v>
      </c>
    </row>
    <row r="18" spans="1:11" x14ac:dyDescent="0.25">
      <c r="A18" s="384">
        <v>11</v>
      </c>
      <c r="B18" s="389" t="s">
        <v>875</v>
      </c>
      <c r="C18" s="386">
        <v>0</v>
      </c>
      <c r="D18" s="390">
        <v>80392</v>
      </c>
      <c r="E18" s="397"/>
      <c r="F18" s="384">
        <v>11</v>
      </c>
      <c r="G18" s="386">
        <v>110525</v>
      </c>
      <c r="H18" s="400">
        <v>0.04</v>
      </c>
      <c r="I18" s="380">
        <v>11</v>
      </c>
      <c r="J18" s="372">
        <f>J4*K18</f>
        <v>137000</v>
      </c>
      <c r="K18" s="400">
        <v>0.04</v>
      </c>
    </row>
    <row r="19" spans="1:11" x14ac:dyDescent="0.25">
      <c r="A19" s="384">
        <v>12</v>
      </c>
      <c r="B19" s="388">
        <v>45657</v>
      </c>
      <c r="C19" s="386">
        <v>160783</v>
      </c>
      <c r="D19" s="390">
        <v>80392</v>
      </c>
      <c r="E19" s="397">
        <v>7.0000000000000007E-2</v>
      </c>
      <c r="F19" s="384">
        <v>12</v>
      </c>
      <c r="G19" s="386">
        <v>110525</v>
      </c>
      <c r="H19" s="400">
        <v>0.04</v>
      </c>
      <c r="I19" s="380">
        <v>12</v>
      </c>
      <c r="J19" s="372">
        <f>J4*K19</f>
        <v>137000</v>
      </c>
      <c r="K19" s="400">
        <v>0.04</v>
      </c>
    </row>
    <row r="20" spans="1:11" x14ac:dyDescent="0.25">
      <c r="A20" s="384">
        <v>13</v>
      </c>
      <c r="B20" s="388">
        <v>45688</v>
      </c>
      <c r="C20" s="386">
        <v>122809</v>
      </c>
      <c r="D20" s="386"/>
      <c r="E20" s="397">
        <v>0.05</v>
      </c>
      <c r="F20" s="384">
        <v>13</v>
      </c>
      <c r="G20" s="386">
        <v>138156</v>
      </c>
      <c r="H20" s="400">
        <v>0.05</v>
      </c>
      <c r="I20" s="380">
        <v>13</v>
      </c>
      <c r="J20" s="372">
        <f>J4*K20</f>
        <v>171250</v>
      </c>
      <c r="K20" s="400">
        <v>0.05</v>
      </c>
    </row>
    <row r="21" spans="1:11" x14ac:dyDescent="0.25">
      <c r="A21" s="384">
        <v>14</v>
      </c>
      <c r="B21" s="391">
        <v>45716</v>
      </c>
      <c r="C21" s="386">
        <v>0</v>
      </c>
      <c r="D21" s="390">
        <v>94794</v>
      </c>
      <c r="E21" s="397"/>
      <c r="F21" s="384">
        <v>14</v>
      </c>
      <c r="G21" s="386">
        <v>110525</v>
      </c>
      <c r="H21" s="400">
        <v>0.04</v>
      </c>
      <c r="I21" s="380">
        <v>14</v>
      </c>
      <c r="J21" s="372">
        <f>J4*K21</f>
        <v>137000</v>
      </c>
      <c r="K21" s="400">
        <v>0.04</v>
      </c>
    </row>
    <row r="22" spans="1:11" x14ac:dyDescent="0.25">
      <c r="A22" s="384">
        <v>15</v>
      </c>
      <c r="B22" s="388">
        <v>45747</v>
      </c>
      <c r="C22" s="386">
        <v>189587</v>
      </c>
      <c r="D22" s="390">
        <v>94794</v>
      </c>
      <c r="E22" s="397">
        <v>0.08</v>
      </c>
      <c r="F22" s="384">
        <v>15</v>
      </c>
      <c r="G22" s="386">
        <v>110525</v>
      </c>
      <c r="H22" s="400">
        <v>0.04</v>
      </c>
      <c r="I22" s="380">
        <v>15</v>
      </c>
      <c r="J22" s="372">
        <f>J4*K22</f>
        <v>137000</v>
      </c>
      <c r="K22" s="400">
        <v>0.04</v>
      </c>
    </row>
    <row r="23" spans="1:11" x14ac:dyDescent="0.25">
      <c r="A23" s="384">
        <v>16</v>
      </c>
      <c r="B23" s="389" t="s">
        <v>874</v>
      </c>
      <c r="C23" s="386">
        <v>0</v>
      </c>
      <c r="D23" s="390">
        <v>148965</v>
      </c>
      <c r="E23" s="387"/>
      <c r="F23" s="384">
        <v>16</v>
      </c>
      <c r="G23" s="386">
        <v>193418</v>
      </c>
      <c r="H23" s="400">
        <v>7.0000000000000007E-2</v>
      </c>
      <c r="I23" s="380">
        <v>16</v>
      </c>
      <c r="J23" s="372">
        <f>J4*K23</f>
        <v>137000</v>
      </c>
      <c r="K23" s="400">
        <v>0.04</v>
      </c>
    </row>
    <row r="24" spans="1:11" x14ac:dyDescent="0.25">
      <c r="A24" s="384">
        <v>17</v>
      </c>
      <c r="B24" s="391">
        <v>45808</v>
      </c>
      <c r="C24" s="386">
        <v>0</v>
      </c>
      <c r="D24" s="390">
        <v>148965</v>
      </c>
      <c r="E24" s="387"/>
      <c r="F24" s="384">
        <v>17</v>
      </c>
      <c r="G24" s="386">
        <v>193418</v>
      </c>
      <c r="H24" s="400">
        <v>7.0000000000000007E-2</v>
      </c>
      <c r="I24" s="380">
        <v>17</v>
      </c>
      <c r="J24" s="372">
        <f>J4*K24</f>
        <v>239750.00000000003</v>
      </c>
      <c r="K24" s="400">
        <v>7.0000000000000007E-2</v>
      </c>
    </row>
    <row r="25" spans="1:11" x14ac:dyDescent="0.25">
      <c r="A25" s="384">
        <v>18</v>
      </c>
      <c r="B25" s="388">
        <v>46234</v>
      </c>
      <c r="C25" s="386">
        <v>446895</v>
      </c>
      <c r="D25" s="390">
        <v>148965</v>
      </c>
      <c r="E25" s="397">
        <v>0.2</v>
      </c>
      <c r="F25" s="384">
        <v>18</v>
      </c>
      <c r="G25" s="386">
        <v>193418</v>
      </c>
      <c r="H25" s="400">
        <v>7.0000000000000007E-2</v>
      </c>
      <c r="I25" s="380">
        <v>18</v>
      </c>
      <c r="J25" s="372">
        <f>J4*K25</f>
        <v>102750</v>
      </c>
      <c r="K25" s="400">
        <v>0.03</v>
      </c>
    </row>
    <row r="26" spans="1:11" x14ac:dyDescent="0.25">
      <c r="A26" s="466"/>
      <c r="B26" s="467"/>
      <c r="C26" s="468"/>
      <c r="D26" s="469"/>
      <c r="E26" s="470"/>
      <c r="F26" s="466"/>
      <c r="G26" s="468"/>
      <c r="H26" s="471"/>
      <c r="I26" s="380">
        <v>19</v>
      </c>
      <c r="J26" s="372">
        <f>J4*K26</f>
        <v>239750.00000000003</v>
      </c>
      <c r="K26" s="472">
        <v>7.0000000000000007E-2</v>
      </c>
    </row>
    <row r="27" spans="1:11" x14ac:dyDescent="0.25">
      <c r="A27" s="392"/>
      <c r="B27" s="393" t="s">
        <v>878</v>
      </c>
      <c r="C27" s="394">
        <v>-110000</v>
      </c>
      <c r="D27" s="393"/>
      <c r="E27" s="398"/>
      <c r="F27" s="395" t="s">
        <v>878</v>
      </c>
      <c r="G27" s="394">
        <v>-190000</v>
      </c>
      <c r="H27" s="401"/>
      <c r="I27" s="350" t="s">
        <v>913</v>
      </c>
      <c r="J27" s="458">
        <v>-200000</v>
      </c>
      <c r="K27" s="350"/>
    </row>
    <row r="28" spans="1:11" x14ac:dyDescent="0.25">
      <c r="B28" s="228" t="s">
        <v>881</v>
      </c>
      <c r="C28" s="378">
        <f>SUM(C7:C27)</f>
        <v>2309944</v>
      </c>
      <c r="D28" s="372"/>
      <c r="E28" s="381"/>
      <c r="F28" s="228" t="s">
        <v>881</v>
      </c>
      <c r="G28" s="379">
        <f>SUM(G7:G27)</f>
        <v>2763120</v>
      </c>
      <c r="I28" s="228" t="s">
        <v>881</v>
      </c>
      <c r="J28" s="372">
        <f>SUM(J7:J27)</f>
        <v>3425000</v>
      </c>
    </row>
  </sheetData>
  <mergeCells count="3">
    <mergeCell ref="A5:E5"/>
    <mergeCell ref="F5:H5"/>
    <mergeCell ref="I5:K5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07566-611E-4BEA-9C98-3FD9D2C1BF91}">
  <sheetPr>
    <pageSetUpPr fitToPage="1"/>
  </sheetPr>
  <dimension ref="A1:F30"/>
  <sheetViews>
    <sheetView tabSelected="1" workbookViewId="0">
      <selection activeCell="G24" sqref="G24"/>
    </sheetView>
  </sheetViews>
  <sheetFormatPr defaultRowHeight="15" x14ac:dyDescent="0.25"/>
  <cols>
    <col min="1" max="1" width="15.85546875" customWidth="1"/>
    <col min="2" max="2" width="17.140625" customWidth="1"/>
    <col min="3" max="3" width="15.5703125" customWidth="1"/>
    <col min="4" max="4" width="18.7109375" customWidth="1"/>
    <col min="5" max="5" width="13.5703125" customWidth="1"/>
    <col min="6" max="6" width="20.7109375" style="380" customWidth="1"/>
    <col min="7" max="7" width="16.42578125" bestFit="1" customWidth="1"/>
  </cols>
  <sheetData>
    <row r="1" spans="1:6" ht="18.75" x14ac:dyDescent="0.3">
      <c r="A1" s="428" t="s">
        <v>910</v>
      </c>
      <c r="B1" s="429"/>
      <c r="C1" s="430"/>
      <c r="D1" s="428" t="s">
        <v>914</v>
      </c>
      <c r="E1" s="429"/>
      <c r="F1" s="430"/>
    </row>
    <row r="2" spans="1:6" x14ac:dyDescent="0.25">
      <c r="A2" s="431">
        <v>46251</v>
      </c>
      <c r="B2" s="432"/>
      <c r="C2" s="433"/>
      <c r="D2" s="431">
        <v>46255</v>
      </c>
      <c r="E2" s="432"/>
      <c r="F2" s="433"/>
    </row>
    <row r="3" spans="1:6" x14ac:dyDescent="0.25">
      <c r="A3" s="426"/>
      <c r="B3" s="402"/>
      <c r="C3" s="408"/>
      <c r="D3" s="426"/>
      <c r="E3" s="402"/>
      <c r="F3" s="408"/>
    </row>
    <row r="4" spans="1:6" x14ac:dyDescent="0.25">
      <c r="A4" s="405" t="s">
        <v>885</v>
      </c>
      <c r="B4" s="403" t="s">
        <v>904</v>
      </c>
      <c r="C4" s="406">
        <v>255000</v>
      </c>
      <c r="D4" s="405"/>
      <c r="E4" s="403"/>
      <c r="F4" s="406"/>
    </row>
    <row r="5" spans="1:6" ht="15.75" x14ac:dyDescent="0.25">
      <c r="A5" s="407"/>
      <c r="B5" s="402"/>
      <c r="C5" s="408"/>
      <c r="D5" s="462" t="s">
        <v>916</v>
      </c>
      <c r="E5" s="402"/>
      <c r="F5" s="408"/>
    </row>
    <row r="6" spans="1:6" ht="18.75" x14ac:dyDescent="0.3">
      <c r="A6" s="427" t="s">
        <v>909</v>
      </c>
      <c r="B6" s="404"/>
      <c r="C6" s="409"/>
      <c r="D6" s="427" t="s">
        <v>909</v>
      </c>
      <c r="E6" s="404"/>
      <c r="F6" s="409"/>
    </row>
    <row r="7" spans="1:6" x14ac:dyDescent="0.25">
      <c r="A7" s="417" t="s">
        <v>905</v>
      </c>
      <c r="B7" s="422" t="s">
        <v>906</v>
      </c>
      <c r="C7" s="410" t="s">
        <v>907</v>
      </c>
      <c r="D7" s="417" t="s">
        <v>905</v>
      </c>
      <c r="E7" s="422" t="s">
        <v>906</v>
      </c>
      <c r="F7" s="410" t="s">
        <v>907</v>
      </c>
    </row>
    <row r="8" spans="1:6" x14ac:dyDescent="0.25">
      <c r="A8" s="418" t="s">
        <v>885</v>
      </c>
      <c r="B8" s="423" t="s">
        <v>855</v>
      </c>
      <c r="C8" s="411">
        <v>190000</v>
      </c>
      <c r="D8" s="418" t="s">
        <v>886</v>
      </c>
      <c r="E8" s="423" t="s">
        <v>855</v>
      </c>
      <c r="F8" s="411">
        <f>'Cash Flow Version 2'!J7</f>
        <v>200000</v>
      </c>
    </row>
    <row r="9" spans="1:6" x14ac:dyDescent="0.25">
      <c r="A9" s="419" t="s">
        <v>886</v>
      </c>
      <c r="B9" s="424">
        <v>1</v>
      </c>
      <c r="C9" s="412">
        <v>0</v>
      </c>
      <c r="D9" s="420" t="s">
        <v>887</v>
      </c>
      <c r="E9" s="424">
        <v>1</v>
      </c>
      <c r="F9" s="412">
        <v>0</v>
      </c>
    </row>
    <row r="10" spans="1:6" x14ac:dyDescent="0.25">
      <c r="A10" s="420" t="s">
        <v>887</v>
      </c>
      <c r="B10" s="424">
        <v>2</v>
      </c>
      <c r="C10" s="412">
        <v>276314</v>
      </c>
      <c r="D10" s="420" t="s">
        <v>888</v>
      </c>
      <c r="E10" s="424">
        <v>2</v>
      </c>
      <c r="F10" s="412">
        <f>'Cash Flow Version 2'!J9</f>
        <v>274000</v>
      </c>
    </row>
    <row r="11" spans="1:6" x14ac:dyDescent="0.25">
      <c r="A11" s="420" t="s">
        <v>888</v>
      </c>
      <c r="B11" s="424">
        <v>3</v>
      </c>
      <c r="C11" s="412">
        <v>110525</v>
      </c>
      <c r="D11" s="420" t="s">
        <v>889</v>
      </c>
      <c r="E11" s="424">
        <v>3</v>
      </c>
      <c r="F11" s="412">
        <f>'Cash Flow Version 2'!J10</f>
        <v>171250</v>
      </c>
    </row>
    <row r="12" spans="1:6" x14ac:dyDescent="0.25">
      <c r="A12" s="420" t="s">
        <v>889</v>
      </c>
      <c r="B12" s="424">
        <v>4</v>
      </c>
      <c r="C12" s="412">
        <v>193418</v>
      </c>
      <c r="D12" s="420" t="s">
        <v>890</v>
      </c>
      <c r="E12" s="424">
        <v>4</v>
      </c>
      <c r="F12" s="412">
        <f>'Cash Flow Version 2'!J11</f>
        <v>274000</v>
      </c>
    </row>
    <row r="13" spans="1:6" x14ac:dyDescent="0.25">
      <c r="A13" s="420" t="s">
        <v>890</v>
      </c>
      <c r="B13" s="424">
        <v>5</v>
      </c>
      <c r="C13" s="412">
        <v>165787</v>
      </c>
      <c r="D13" s="420" t="s">
        <v>891</v>
      </c>
      <c r="E13" s="424">
        <v>5</v>
      </c>
      <c r="F13" s="412">
        <f>'Cash Flow Version 2'!J12</f>
        <v>205500</v>
      </c>
    </row>
    <row r="14" spans="1:6" x14ac:dyDescent="0.25">
      <c r="A14" s="420" t="s">
        <v>891</v>
      </c>
      <c r="B14" s="424">
        <v>6</v>
      </c>
      <c r="C14" s="412">
        <v>110525</v>
      </c>
      <c r="D14" s="420" t="s">
        <v>892</v>
      </c>
      <c r="E14" s="424">
        <v>6</v>
      </c>
      <c r="F14" s="412">
        <f>'Cash Flow Version 2'!J13</f>
        <v>137000</v>
      </c>
    </row>
    <row r="15" spans="1:6" x14ac:dyDescent="0.25">
      <c r="A15" s="420" t="s">
        <v>892</v>
      </c>
      <c r="B15" s="424">
        <v>7</v>
      </c>
      <c r="C15" s="412">
        <v>165787</v>
      </c>
      <c r="D15" s="420" t="s">
        <v>893</v>
      </c>
      <c r="E15" s="424">
        <v>7</v>
      </c>
      <c r="F15" s="412">
        <f>'Cash Flow Version 2'!J14</f>
        <v>205500</v>
      </c>
    </row>
    <row r="16" spans="1:6" x14ac:dyDescent="0.25">
      <c r="A16" s="420" t="s">
        <v>893</v>
      </c>
      <c r="B16" s="424">
        <v>8</v>
      </c>
      <c r="C16" s="412">
        <v>193418</v>
      </c>
      <c r="D16" s="420" t="s">
        <v>894</v>
      </c>
      <c r="E16" s="424">
        <v>8</v>
      </c>
      <c r="F16" s="412">
        <f>'Cash Flow Version 2'!J15</f>
        <v>239750.00000000003</v>
      </c>
    </row>
    <row r="17" spans="1:6" x14ac:dyDescent="0.25">
      <c r="A17" s="420" t="s">
        <v>894</v>
      </c>
      <c r="B17" s="424">
        <v>9</v>
      </c>
      <c r="C17" s="412">
        <v>193418</v>
      </c>
      <c r="D17" s="420" t="s">
        <v>895</v>
      </c>
      <c r="E17" s="424">
        <v>9</v>
      </c>
      <c r="F17" s="412">
        <f>'Cash Flow Version 2'!J16</f>
        <v>239750.00000000003</v>
      </c>
    </row>
    <row r="18" spans="1:6" x14ac:dyDescent="0.25">
      <c r="A18" s="420" t="s">
        <v>895</v>
      </c>
      <c r="B18" s="424">
        <v>10</v>
      </c>
      <c r="C18" s="412">
        <v>193418</v>
      </c>
      <c r="D18" s="420" t="s">
        <v>896</v>
      </c>
      <c r="E18" s="460">
        <v>10</v>
      </c>
      <c r="F18" s="412">
        <f>'Cash Flow Version 2'!J17</f>
        <v>239750.00000000003</v>
      </c>
    </row>
    <row r="19" spans="1:6" x14ac:dyDescent="0.25">
      <c r="A19" s="420" t="s">
        <v>896</v>
      </c>
      <c r="B19" s="424">
        <v>11</v>
      </c>
      <c r="C19" s="412">
        <v>110525</v>
      </c>
      <c r="D19" s="420" t="s">
        <v>897</v>
      </c>
      <c r="E19" s="460">
        <v>11</v>
      </c>
      <c r="F19" s="412">
        <f>'Cash Flow Version 2'!J18</f>
        <v>137000</v>
      </c>
    </row>
    <row r="20" spans="1:6" x14ac:dyDescent="0.25">
      <c r="A20" s="420" t="s">
        <v>897</v>
      </c>
      <c r="B20" s="424">
        <v>12</v>
      </c>
      <c r="C20" s="412">
        <v>110525</v>
      </c>
      <c r="D20" s="420" t="s">
        <v>898</v>
      </c>
      <c r="E20" s="424">
        <v>12</v>
      </c>
      <c r="F20" s="412">
        <f>'Cash Flow Version 2'!J19</f>
        <v>137000</v>
      </c>
    </row>
    <row r="21" spans="1:6" x14ac:dyDescent="0.25">
      <c r="A21" s="420" t="s">
        <v>898</v>
      </c>
      <c r="B21" s="424">
        <v>13</v>
      </c>
      <c r="C21" s="412">
        <v>138156</v>
      </c>
      <c r="D21" s="420" t="s">
        <v>899</v>
      </c>
      <c r="E21" s="460">
        <v>13</v>
      </c>
      <c r="F21" s="412">
        <f>'Cash Flow Version 2'!J20</f>
        <v>171250</v>
      </c>
    </row>
    <row r="22" spans="1:6" x14ac:dyDescent="0.25">
      <c r="A22" s="420" t="s">
        <v>899</v>
      </c>
      <c r="B22" s="424">
        <v>14</v>
      </c>
      <c r="C22" s="412">
        <v>110525</v>
      </c>
      <c r="D22" s="420" t="s">
        <v>900</v>
      </c>
      <c r="E22" s="460">
        <v>14</v>
      </c>
      <c r="F22" s="412">
        <f>'Cash Flow Version 2'!J21</f>
        <v>137000</v>
      </c>
    </row>
    <row r="23" spans="1:6" x14ac:dyDescent="0.25">
      <c r="A23" s="420" t="s">
        <v>900</v>
      </c>
      <c r="B23" s="424">
        <v>15</v>
      </c>
      <c r="C23" s="412">
        <v>110525</v>
      </c>
      <c r="D23" s="420" t="s">
        <v>901</v>
      </c>
      <c r="E23" s="424">
        <v>15</v>
      </c>
      <c r="F23" s="412">
        <f>'Cash Flow Version 2'!J22</f>
        <v>137000</v>
      </c>
    </row>
    <row r="24" spans="1:6" x14ac:dyDescent="0.25">
      <c r="A24" s="420" t="s">
        <v>901</v>
      </c>
      <c r="B24" s="424">
        <v>16</v>
      </c>
      <c r="C24" s="412">
        <v>138156</v>
      </c>
      <c r="D24" s="420" t="s">
        <v>902</v>
      </c>
      <c r="E24" s="460">
        <v>16</v>
      </c>
      <c r="F24" s="412">
        <f>'Cash Flow Version 2'!J23</f>
        <v>137000</v>
      </c>
    </row>
    <row r="25" spans="1:6" x14ac:dyDescent="0.25">
      <c r="A25" s="420" t="s">
        <v>902</v>
      </c>
      <c r="B25" s="424">
        <v>17</v>
      </c>
      <c r="C25" s="412">
        <v>193418</v>
      </c>
      <c r="D25" s="420" t="s">
        <v>903</v>
      </c>
      <c r="E25" s="460">
        <v>17</v>
      </c>
      <c r="F25" s="412">
        <f>'Cash Flow Version 2'!J24</f>
        <v>239750.00000000003</v>
      </c>
    </row>
    <row r="26" spans="1:6" x14ac:dyDescent="0.25">
      <c r="A26" s="420" t="s">
        <v>903</v>
      </c>
      <c r="B26" s="424">
        <v>18</v>
      </c>
      <c r="C26" s="412">
        <v>248680</v>
      </c>
      <c r="D26" s="459" t="s">
        <v>915</v>
      </c>
      <c r="E26" s="424">
        <v>18</v>
      </c>
      <c r="F26" s="412">
        <f>'Cash Flow Version 2'!J25</f>
        <v>102750</v>
      </c>
    </row>
    <row r="27" spans="1:6" x14ac:dyDescent="0.25">
      <c r="A27" s="463"/>
      <c r="B27" s="464"/>
      <c r="C27" s="465"/>
      <c r="D27" s="459" t="s">
        <v>917</v>
      </c>
      <c r="E27" s="464">
        <v>19</v>
      </c>
      <c r="F27" s="465">
        <f>'Cash Flow Version 2'!J26</f>
        <v>239750.00000000003</v>
      </c>
    </row>
    <row r="28" spans="1:6" x14ac:dyDescent="0.25">
      <c r="A28" s="421"/>
      <c r="B28" s="425" t="s">
        <v>878</v>
      </c>
      <c r="C28" s="413">
        <v>-190000</v>
      </c>
      <c r="D28" s="421"/>
      <c r="E28" s="425" t="s">
        <v>878</v>
      </c>
      <c r="F28" s="461">
        <f>'Cash Flow Version 2'!J27</f>
        <v>-200000</v>
      </c>
    </row>
    <row r="29" spans="1:6" x14ac:dyDescent="0.25">
      <c r="A29" s="414"/>
      <c r="B29" s="415" t="s">
        <v>908</v>
      </c>
      <c r="C29" s="416">
        <f>SUM(C8:C28)</f>
        <v>2763120</v>
      </c>
      <c r="D29" s="414"/>
      <c r="E29" s="415" t="s">
        <v>908</v>
      </c>
      <c r="F29" s="416">
        <f>SUM(F8:F28)</f>
        <v>3425000</v>
      </c>
    </row>
    <row r="30" spans="1:6" x14ac:dyDescent="0.25">
      <c r="B30" s="228"/>
      <c r="C30" s="378"/>
    </row>
  </sheetData>
  <mergeCells count="4">
    <mergeCell ref="A1:C1"/>
    <mergeCell ref="A2:C2"/>
    <mergeCell ref="D1:F1"/>
    <mergeCell ref="D2:F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499984740745262"/>
    <pageSetUpPr fitToPage="1"/>
  </sheetPr>
  <dimension ref="A1:J171"/>
  <sheetViews>
    <sheetView topLeftCell="A137" zoomScaleNormal="100" workbookViewId="0">
      <selection activeCell="G144" sqref="G144"/>
    </sheetView>
  </sheetViews>
  <sheetFormatPr defaultColWidth="9.140625" defaultRowHeight="14.25" x14ac:dyDescent="0.2"/>
  <cols>
    <col min="1" max="10" width="15.7109375" style="239" customWidth="1"/>
    <col min="11" max="16384" width="9.140625" style="239"/>
  </cols>
  <sheetData>
    <row r="1" spans="1:10" ht="18" x14ac:dyDescent="0.25">
      <c r="A1" s="343" t="s">
        <v>452</v>
      </c>
      <c r="B1" s="232" t="s">
        <v>176</v>
      </c>
      <c r="C1" s="231"/>
      <c r="D1" s="110"/>
      <c r="E1" s="110"/>
      <c r="F1" s="110"/>
      <c r="G1" s="110"/>
      <c r="H1" s="110"/>
      <c r="I1" s="110"/>
      <c r="J1" s="110"/>
    </row>
    <row r="2" spans="1:10" ht="15" x14ac:dyDescent="0.25">
      <c r="A2" s="322"/>
      <c r="B2" s="323"/>
      <c r="C2" s="323"/>
      <c r="D2" s="317"/>
      <c r="E2" s="317"/>
      <c r="F2" s="317"/>
      <c r="G2" s="317"/>
      <c r="H2" s="317"/>
      <c r="I2" s="317"/>
      <c r="J2" s="317"/>
    </row>
    <row r="3" spans="1:10" x14ac:dyDescent="0.2">
      <c r="A3" s="141">
        <v>1.1200000000000001</v>
      </c>
      <c r="B3" s="111" t="s">
        <v>24</v>
      </c>
      <c r="C3" s="324"/>
      <c r="D3" s="324"/>
      <c r="E3" s="325"/>
      <c r="F3" s="325"/>
      <c r="G3" s="325"/>
      <c r="H3" s="325"/>
      <c r="I3" s="325"/>
      <c r="J3" s="325"/>
    </row>
    <row r="4" spans="1:10" x14ac:dyDescent="0.2">
      <c r="A4" s="101"/>
      <c r="B4" s="77"/>
      <c r="C4" s="326"/>
      <c r="D4" s="326"/>
      <c r="E4" s="95"/>
      <c r="F4" s="137"/>
      <c r="G4" s="137"/>
      <c r="H4" s="95"/>
      <c r="I4" s="95"/>
      <c r="J4" s="95"/>
    </row>
    <row r="5" spans="1:10" ht="38.25" x14ac:dyDescent="0.2">
      <c r="A5" s="101"/>
      <c r="B5" s="88"/>
      <c r="C5" s="86"/>
      <c r="D5" s="327" t="s">
        <v>622</v>
      </c>
      <c r="E5" s="327" t="s">
        <v>625</v>
      </c>
      <c r="F5" s="320" t="s">
        <v>623</v>
      </c>
      <c r="G5" s="320" t="s">
        <v>653</v>
      </c>
      <c r="H5" s="320" t="s">
        <v>624</v>
      </c>
      <c r="I5" s="327" t="s">
        <v>626</v>
      </c>
      <c r="J5" s="320" t="s">
        <v>22</v>
      </c>
    </row>
    <row r="6" spans="1:10" x14ac:dyDescent="0.2">
      <c r="A6" s="101"/>
      <c r="B6" s="88"/>
      <c r="C6" s="88" t="s">
        <v>180</v>
      </c>
      <c r="D6" s="319">
        <v>16</v>
      </c>
      <c r="E6" s="319">
        <v>3</v>
      </c>
      <c r="F6" s="319">
        <v>15</v>
      </c>
      <c r="G6" s="85">
        <v>85</v>
      </c>
      <c r="H6" s="82">
        <f>G6*F6</f>
        <v>1275</v>
      </c>
      <c r="I6" s="319">
        <v>55</v>
      </c>
      <c r="J6" s="99">
        <f>I6*H6</f>
        <v>70125</v>
      </c>
    </row>
    <row r="7" spans="1:10" x14ac:dyDescent="0.2">
      <c r="A7" s="101"/>
      <c r="B7" s="88"/>
      <c r="C7" s="86"/>
      <c r="D7" s="319"/>
      <c r="E7" s="319"/>
      <c r="F7" s="319"/>
      <c r="G7" s="319"/>
      <c r="H7" s="86"/>
      <c r="I7" s="86"/>
      <c r="J7" s="86"/>
    </row>
    <row r="8" spans="1:10" x14ac:dyDescent="0.2">
      <c r="A8" s="141">
        <v>1.17</v>
      </c>
      <c r="B8" s="448" t="s">
        <v>416</v>
      </c>
      <c r="C8" s="448"/>
      <c r="D8" s="114"/>
      <c r="E8" s="114"/>
      <c r="F8" s="114"/>
      <c r="G8" s="115"/>
      <c r="H8" s="114"/>
      <c r="I8" s="114"/>
      <c r="J8" s="114"/>
    </row>
    <row r="9" spans="1:10" x14ac:dyDescent="0.2">
      <c r="A9" s="101"/>
      <c r="B9" s="90"/>
      <c r="C9" s="90"/>
      <c r="D9" s="316"/>
      <c r="E9" s="316"/>
      <c r="F9" s="316"/>
      <c r="G9" s="317"/>
      <c r="H9" s="316"/>
      <c r="I9" s="316"/>
      <c r="J9" s="316"/>
    </row>
    <row r="10" spans="1:10" x14ac:dyDescent="0.2">
      <c r="A10" s="101"/>
      <c r="B10" s="329" t="s">
        <v>628</v>
      </c>
      <c r="C10" s="90"/>
      <c r="D10" s="316"/>
      <c r="E10" s="317"/>
      <c r="F10" s="316"/>
      <c r="G10" s="316"/>
      <c r="H10" s="316"/>
      <c r="I10" s="316" t="s">
        <v>22</v>
      </c>
      <c r="J10" s="104">
        <f>SUM(J12:J12)</f>
        <v>3000</v>
      </c>
    </row>
    <row r="11" spans="1:10" x14ac:dyDescent="0.2">
      <c r="A11" s="101"/>
      <c r="B11" s="90"/>
      <c r="C11" s="90"/>
      <c r="D11" s="316"/>
      <c r="E11" s="317"/>
      <c r="F11" s="316"/>
      <c r="G11" s="316"/>
      <c r="H11" s="316"/>
      <c r="I11" s="316"/>
      <c r="J11" s="104"/>
    </row>
    <row r="12" spans="1:10" x14ac:dyDescent="0.2">
      <c r="A12" s="101"/>
      <c r="B12" s="71"/>
      <c r="C12" s="86"/>
      <c r="D12" s="270"/>
      <c r="E12" s="319" t="s">
        <v>170</v>
      </c>
      <c r="F12" s="319"/>
      <c r="G12" s="86">
        <v>50</v>
      </c>
      <c r="H12" s="82">
        <v>60</v>
      </c>
      <c r="I12" s="86" t="s">
        <v>655</v>
      </c>
      <c r="J12" s="82">
        <f>G12*H12</f>
        <v>3000</v>
      </c>
    </row>
    <row r="13" spans="1:10" x14ac:dyDescent="0.2">
      <c r="A13" s="101"/>
      <c r="B13" s="89"/>
      <c r="C13" s="86"/>
      <c r="D13" s="319"/>
      <c r="E13" s="86"/>
      <c r="F13" s="319"/>
      <c r="G13" s="319"/>
      <c r="H13" s="86"/>
      <c r="I13" s="86"/>
      <c r="J13" s="86"/>
    </row>
    <row r="14" spans="1:10" x14ac:dyDescent="0.2">
      <c r="A14" s="141">
        <v>1.2050000000000001</v>
      </c>
      <c r="B14" s="113" t="s">
        <v>27</v>
      </c>
      <c r="C14" s="114"/>
      <c r="D14" s="114"/>
      <c r="E14" s="114"/>
      <c r="F14" s="114"/>
      <c r="G14" s="115"/>
      <c r="H14" s="114"/>
      <c r="I14" s="114"/>
      <c r="J14" s="114"/>
    </row>
    <row r="15" spans="1:10" x14ac:dyDescent="0.2">
      <c r="A15" s="101"/>
      <c r="B15" s="90"/>
      <c r="C15" s="91"/>
      <c r="D15" s="91"/>
      <c r="E15" s="91"/>
      <c r="F15" s="91"/>
      <c r="G15" s="75"/>
      <c r="H15" s="91"/>
      <c r="I15" s="71"/>
      <c r="J15" s="91"/>
    </row>
    <row r="16" spans="1:10" x14ac:dyDescent="0.2">
      <c r="A16" s="101"/>
      <c r="B16" s="329" t="s">
        <v>629</v>
      </c>
      <c r="C16" s="91"/>
      <c r="D16" s="91"/>
      <c r="F16" s="91" t="s">
        <v>22</v>
      </c>
      <c r="G16" s="98">
        <f>SUM(G18:G20)</f>
        <v>4350</v>
      </c>
    </row>
    <row r="17" spans="1:10" x14ac:dyDescent="0.2">
      <c r="A17" s="101"/>
      <c r="B17" s="90"/>
      <c r="C17" s="91"/>
      <c r="D17" s="91"/>
      <c r="E17" s="91"/>
      <c r="F17" s="93"/>
      <c r="G17" s="91"/>
    </row>
    <row r="18" spans="1:10" x14ac:dyDescent="0.2">
      <c r="A18" s="101"/>
      <c r="B18" s="71" t="s">
        <v>182</v>
      </c>
      <c r="C18" s="78"/>
      <c r="D18" s="79"/>
      <c r="E18" s="95">
        <v>1</v>
      </c>
      <c r="F18" s="85">
        <v>3200</v>
      </c>
      <c r="G18" s="96">
        <f>F18*E18</f>
        <v>3200</v>
      </c>
    </row>
    <row r="19" spans="1:10" x14ac:dyDescent="0.2">
      <c r="A19" s="101"/>
      <c r="B19" s="71" t="s">
        <v>627</v>
      </c>
      <c r="C19" s="78"/>
      <c r="D19" s="71"/>
      <c r="E19" s="95">
        <v>1</v>
      </c>
      <c r="F19" s="85">
        <v>500</v>
      </c>
      <c r="G19" s="96">
        <f t="shared" ref="G19:G20" si="0">F19*E19</f>
        <v>500</v>
      </c>
    </row>
    <row r="20" spans="1:10" x14ac:dyDescent="0.2">
      <c r="A20" s="101"/>
      <c r="B20" s="71" t="s">
        <v>183</v>
      </c>
      <c r="C20" s="78"/>
      <c r="D20" s="79"/>
      <c r="E20" s="95">
        <v>1</v>
      </c>
      <c r="F20" s="85">
        <v>650</v>
      </c>
      <c r="G20" s="96">
        <f t="shared" si="0"/>
        <v>650</v>
      </c>
    </row>
    <row r="21" spans="1:10" x14ac:dyDescent="0.2">
      <c r="A21" s="101"/>
      <c r="B21" s="71"/>
      <c r="C21" s="78"/>
      <c r="D21" s="79"/>
      <c r="E21" s="78"/>
      <c r="F21" s="79"/>
      <c r="G21" s="92"/>
      <c r="H21" s="78"/>
      <c r="I21" s="78"/>
      <c r="J21" s="78"/>
    </row>
    <row r="22" spans="1:10" x14ac:dyDescent="0.2">
      <c r="A22" s="141">
        <v>1.214</v>
      </c>
      <c r="B22" s="113" t="s">
        <v>652</v>
      </c>
      <c r="C22" s="114"/>
      <c r="D22" s="114"/>
      <c r="E22" s="114"/>
      <c r="F22" s="114"/>
      <c r="G22" s="115"/>
      <c r="H22" s="114"/>
      <c r="I22" s="114"/>
      <c r="J22" s="114"/>
    </row>
    <row r="23" spans="1:10" x14ac:dyDescent="0.2">
      <c r="A23" s="101"/>
      <c r="B23" s="90"/>
      <c r="C23" s="316"/>
      <c r="D23" s="316"/>
      <c r="E23" s="316"/>
      <c r="F23" s="316"/>
      <c r="G23" s="317"/>
      <c r="H23" s="316"/>
      <c r="I23" s="316"/>
      <c r="J23" s="316"/>
    </row>
    <row r="24" spans="1:10" x14ac:dyDescent="0.2">
      <c r="A24" s="101"/>
      <c r="B24" s="329" t="s">
        <v>628</v>
      </c>
      <c r="C24" s="316"/>
      <c r="D24" s="316"/>
      <c r="E24" s="316"/>
      <c r="F24" s="316"/>
      <c r="G24" s="317"/>
      <c r="H24" s="316"/>
      <c r="I24" s="316" t="s">
        <v>22</v>
      </c>
      <c r="J24" s="332">
        <v>0</v>
      </c>
    </row>
    <row r="25" spans="1:10" x14ac:dyDescent="0.2">
      <c r="A25" s="101"/>
      <c r="C25" s="316"/>
      <c r="D25" s="316"/>
      <c r="E25" s="316"/>
      <c r="F25" s="316"/>
      <c r="G25" s="317"/>
      <c r="H25" s="316"/>
      <c r="I25" s="316"/>
      <c r="J25" s="316"/>
    </row>
    <row r="26" spans="1:10" x14ac:dyDescent="0.2">
      <c r="A26" s="101"/>
      <c r="B26" s="163" t="s">
        <v>184</v>
      </c>
      <c r="C26" s="86"/>
      <c r="D26" s="137"/>
      <c r="E26" s="86"/>
      <c r="F26" s="319"/>
      <c r="G26" s="319"/>
      <c r="H26" s="86"/>
      <c r="I26" s="328"/>
      <c r="J26" s="86"/>
    </row>
    <row r="27" spans="1:10" x14ac:dyDescent="0.2">
      <c r="A27" s="101"/>
      <c r="B27" s="329" t="s">
        <v>643</v>
      </c>
      <c r="C27" s="86"/>
      <c r="D27" s="137"/>
      <c r="E27" s="86"/>
      <c r="F27" s="319"/>
      <c r="G27" s="319"/>
      <c r="H27" s="86"/>
      <c r="I27" s="328"/>
      <c r="J27" s="86"/>
    </row>
    <row r="28" spans="1:10" x14ac:dyDescent="0.2">
      <c r="A28" s="101"/>
      <c r="B28" s="86" t="s">
        <v>630</v>
      </c>
      <c r="D28" s="330">
        <v>41</v>
      </c>
      <c r="F28" s="319"/>
      <c r="G28" s="319"/>
      <c r="H28" s="328">
        <v>0</v>
      </c>
      <c r="I28" s="82">
        <v>41</v>
      </c>
      <c r="J28" s="82">
        <f>I28*H28</f>
        <v>0</v>
      </c>
    </row>
    <row r="29" spans="1:10" x14ac:dyDescent="0.2">
      <c r="A29" s="101"/>
      <c r="B29" s="86"/>
      <c r="D29" s="330"/>
      <c r="F29" s="319"/>
      <c r="G29" s="319"/>
      <c r="H29" s="328"/>
      <c r="I29" s="86"/>
      <c r="J29" s="86"/>
    </row>
    <row r="30" spans="1:10" x14ac:dyDescent="0.2">
      <c r="A30" s="101"/>
      <c r="B30" s="86" t="s">
        <v>631</v>
      </c>
      <c r="D30" s="331" t="s">
        <v>632</v>
      </c>
      <c r="F30" s="319"/>
      <c r="G30" s="319"/>
      <c r="H30" s="328">
        <v>0</v>
      </c>
      <c r="I30" s="82">
        <v>41</v>
      </c>
      <c r="J30" s="82">
        <f>I30*H30</f>
        <v>0</v>
      </c>
    </row>
    <row r="31" spans="1:10" x14ac:dyDescent="0.2">
      <c r="A31" s="101"/>
      <c r="B31" s="86"/>
      <c r="D31" s="331"/>
      <c r="F31" s="319"/>
      <c r="G31" s="319"/>
      <c r="H31" s="328">
        <v>0</v>
      </c>
      <c r="I31" s="82">
        <v>9.5299999999999994</v>
      </c>
      <c r="J31" s="82">
        <f>I31*H31</f>
        <v>0</v>
      </c>
    </row>
    <row r="32" spans="1:10" x14ac:dyDescent="0.2">
      <c r="A32" s="101"/>
      <c r="B32" s="86"/>
      <c r="D32" s="331"/>
      <c r="F32" s="319"/>
      <c r="G32" s="319"/>
      <c r="H32" s="328"/>
      <c r="I32" s="86"/>
      <c r="J32" s="86"/>
    </row>
    <row r="33" spans="1:10" x14ac:dyDescent="0.2">
      <c r="A33" s="101"/>
      <c r="B33" s="86" t="s">
        <v>633</v>
      </c>
      <c r="D33" s="331" t="s">
        <v>634</v>
      </c>
      <c r="F33" s="319"/>
      <c r="G33" s="319"/>
      <c r="H33" s="328">
        <v>0</v>
      </c>
      <c r="I33" s="86">
        <v>260.19</v>
      </c>
      <c r="J33" s="82">
        <f>I33*H33</f>
        <v>0</v>
      </c>
    </row>
    <row r="34" spans="1:10" x14ac:dyDescent="0.2">
      <c r="A34" s="101"/>
      <c r="B34" s="86"/>
      <c r="D34" s="331"/>
      <c r="F34" s="319"/>
      <c r="G34" s="319"/>
      <c r="H34" s="328">
        <v>0</v>
      </c>
      <c r="I34" s="86">
        <v>6.44</v>
      </c>
      <c r="J34" s="82">
        <f>I34*H34</f>
        <v>0</v>
      </c>
    </row>
    <row r="35" spans="1:10" x14ac:dyDescent="0.2">
      <c r="A35" s="101"/>
      <c r="B35" s="86"/>
      <c r="D35" s="331"/>
      <c r="F35" s="319"/>
      <c r="G35" s="319"/>
      <c r="H35" s="328"/>
      <c r="I35" s="86"/>
      <c r="J35" s="86"/>
    </row>
    <row r="36" spans="1:10" x14ac:dyDescent="0.2">
      <c r="A36" s="101"/>
      <c r="B36" s="86" t="s">
        <v>635</v>
      </c>
      <c r="D36" s="331" t="s">
        <v>639</v>
      </c>
      <c r="F36" s="319"/>
      <c r="G36" s="319"/>
      <c r="H36" s="328">
        <v>0</v>
      </c>
      <c r="I36" s="86">
        <v>421.19</v>
      </c>
      <c r="J36" s="82">
        <f>I36*H36</f>
        <v>0</v>
      </c>
    </row>
    <row r="37" spans="1:10" x14ac:dyDescent="0.2">
      <c r="A37" s="101"/>
      <c r="B37" s="86"/>
      <c r="D37" s="331"/>
      <c r="F37" s="319"/>
      <c r="G37" s="319"/>
      <c r="H37" s="328">
        <v>0</v>
      </c>
      <c r="I37" s="86">
        <v>3.19</v>
      </c>
      <c r="J37" s="82">
        <f>I37*H37</f>
        <v>0</v>
      </c>
    </row>
    <row r="38" spans="1:10" x14ac:dyDescent="0.2">
      <c r="A38" s="101"/>
      <c r="B38" s="86"/>
      <c r="D38" s="331"/>
      <c r="F38" s="319"/>
      <c r="G38" s="319"/>
      <c r="H38" s="328"/>
      <c r="I38" s="86"/>
      <c r="J38" s="86"/>
    </row>
    <row r="39" spans="1:10" x14ac:dyDescent="0.2">
      <c r="A39" s="101"/>
      <c r="B39" s="86" t="s">
        <v>636</v>
      </c>
      <c r="D39" s="331" t="s">
        <v>640</v>
      </c>
      <c r="F39" s="319"/>
      <c r="G39" s="319"/>
      <c r="H39" s="328">
        <v>0</v>
      </c>
      <c r="I39" s="86">
        <v>580.69000000000005</v>
      </c>
      <c r="J39" s="82">
        <f>I39*H39</f>
        <v>0</v>
      </c>
    </row>
    <row r="40" spans="1:10" x14ac:dyDescent="0.2">
      <c r="A40" s="101"/>
      <c r="B40" s="86"/>
      <c r="D40" s="331"/>
      <c r="F40" s="319"/>
      <c r="G40" s="319"/>
      <c r="H40" s="328">
        <v>0</v>
      </c>
      <c r="I40" s="86">
        <v>2.78</v>
      </c>
      <c r="J40" s="82">
        <f>I40*H40</f>
        <v>0</v>
      </c>
    </row>
    <row r="41" spans="1:10" x14ac:dyDescent="0.2">
      <c r="A41" s="101"/>
      <c r="B41" s="86"/>
      <c r="D41" s="331"/>
      <c r="F41" s="319"/>
      <c r="G41" s="319"/>
      <c r="H41" s="328"/>
      <c r="I41" s="86"/>
      <c r="J41" s="86"/>
    </row>
    <row r="42" spans="1:10" x14ac:dyDescent="0.2">
      <c r="A42" s="101"/>
      <c r="B42" s="86" t="s">
        <v>637</v>
      </c>
      <c r="D42" s="331" t="s">
        <v>641</v>
      </c>
      <c r="F42" s="319"/>
      <c r="G42" s="319"/>
      <c r="H42" s="328">
        <v>0</v>
      </c>
      <c r="I42" s="86">
        <v>1692.69</v>
      </c>
      <c r="J42" s="82">
        <f>I42*H42</f>
        <v>0</v>
      </c>
    </row>
    <row r="43" spans="1:10" x14ac:dyDescent="0.2">
      <c r="A43" s="101"/>
      <c r="B43" s="86"/>
      <c r="D43" s="331"/>
      <c r="F43" s="319"/>
      <c r="G43" s="319"/>
      <c r="H43" s="328">
        <v>0</v>
      </c>
      <c r="I43" s="86">
        <v>2.37</v>
      </c>
      <c r="J43" s="82">
        <f>I43*H43</f>
        <v>0</v>
      </c>
    </row>
    <row r="44" spans="1:10" x14ac:dyDescent="0.2">
      <c r="A44" s="101"/>
      <c r="B44" s="86"/>
      <c r="D44" s="331"/>
      <c r="F44" s="319"/>
      <c r="G44" s="319"/>
      <c r="H44" s="328"/>
      <c r="I44" s="86"/>
      <c r="J44" s="86"/>
    </row>
    <row r="45" spans="1:10" x14ac:dyDescent="0.2">
      <c r="A45" s="101"/>
      <c r="B45" s="86" t="s">
        <v>638</v>
      </c>
      <c r="D45" s="331" t="s">
        <v>642</v>
      </c>
      <c r="F45" s="319"/>
      <c r="G45" s="319"/>
      <c r="H45" s="328">
        <v>0</v>
      </c>
      <c r="I45" s="82">
        <v>1000000</v>
      </c>
      <c r="J45" s="83">
        <f>I45*H45</f>
        <v>0</v>
      </c>
    </row>
    <row r="46" spans="1:10" x14ac:dyDescent="0.2">
      <c r="A46" s="101"/>
      <c r="B46" s="71"/>
      <c r="C46" s="86"/>
      <c r="E46" s="331"/>
      <c r="F46" s="319"/>
      <c r="G46" s="319"/>
      <c r="H46" s="328">
        <v>0</v>
      </c>
      <c r="I46" s="82">
        <v>1.96</v>
      </c>
      <c r="J46" s="83">
        <f>I46*H46</f>
        <v>0</v>
      </c>
    </row>
    <row r="47" spans="1:10" x14ac:dyDescent="0.2">
      <c r="A47" s="101"/>
      <c r="B47" s="71"/>
      <c r="C47" s="86"/>
      <c r="E47" s="331"/>
      <c r="F47" s="319"/>
      <c r="G47" s="319"/>
      <c r="H47" s="86"/>
      <c r="I47" s="328"/>
      <c r="J47" s="82"/>
    </row>
    <row r="48" spans="1:10" x14ac:dyDescent="0.2">
      <c r="A48" s="101"/>
      <c r="B48" s="163" t="s">
        <v>644</v>
      </c>
      <c r="C48" s="86"/>
      <c r="E48" s="331"/>
      <c r="F48" s="319"/>
      <c r="G48" s="319"/>
      <c r="H48" s="86"/>
      <c r="I48" s="328"/>
      <c r="J48" s="82"/>
    </row>
    <row r="49" spans="1:10" x14ac:dyDescent="0.2">
      <c r="A49" s="101"/>
      <c r="B49" s="333" t="s">
        <v>645</v>
      </c>
      <c r="C49" s="86"/>
      <c r="E49" s="331"/>
      <c r="F49" s="319"/>
      <c r="G49" s="319"/>
      <c r="H49" s="86"/>
      <c r="I49" s="328"/>
      <c r="J49" s="82"/>
    </row>
    <row r="50" spans="1:10" x14ac:dyDescent="0.2">
      <c r="A50" s="101"/>
      <c r="B50" s="86" t="s">
        <v>646</v>
      </c>
      <c r="E50" s="319">
        <v>0</v>
      </c>
      <c r="F50" s="319" t="s">
        <v>647</v>
      </c>
      <c r="G50" s="82">
        <v>102</v>
      </c>
      <c r="H50" s="82">
        <f>G50*E50</f>
        <v>0</v>
      </c>
      <c r="J50" s="82"/>
    </row>
    <row r="51" spans="1:10" x14ac:dyDescent="0.2">
      <c r="A51" s="101"/>
      <c r="B51" s="86" t="s">
        <v>648</v>
      </c>
      <c r="E51" s="319">
        <v>0</v>
      </c>
      <c r="F51" s="319" t="s">
        <v>647</v>
      </c>
      <c r="G51" s="82">
        <v>62</v>
      </c>
      <c r="H51" s="82">
        <f t="shared" ref="H51:H53" si="1">G51*E51</f>
        <v>0</v>
      </c>
      <c r="J51" s="82"/>
    </row>
    <row r="52" spans="1:10" x14ac:dyDescent="0.2">
      <c r="A52" s="101"/>
      <c r="B52" s="86" t="s">
        <v>649</v>
      </c>
      <c r="E52" s="319">
        <v>0</v>
      </c>
      <c r="F52" s="319" t="s">
        <v>647</v>
      </c>
      <c r="G52" s="82">
        <v>32</v>
      </c>
      <c r="H52" s="82">
        <f t="shared" si="1"/>
        <v>0</v>
      </c>
      <c r="J52" s="82"/>
    </row>
    <row r="53" spans="1:10" x14ac:dyDescent="0.2">
      <c r="A53" s="101"/>
      <c r="B53" s="86" t="s">
        <v>650</v>
      </c>
      <c r="E53" s="334">
        <v>0</v>
      </c>
      <c r="F53" s="334" t="s">
        <v>647</v>
      </c>
      <c r="G53" s="150">
        <v>30</v>
      </c>
      <c r="H53" s="150">
        <f t="shared" si="1"/>
        <v>0</v>
      </c>
      <c r="J53" s="82"/>
    </row>
    <row r="54" spans="1:10" x14ac:dyDescent="0.2">
      <c r="A54" s="101"/>
      <c r="B54" s="71"/>
      <c r="C54" s="86"/>
      <c r="E54" s="319"/>
      <c r="F54" s="319"/>
      <c r="G54" s="82"/>
      <c r="H54" s="82">
        <f>SUM(H50:H53)</f>
        <v>0</v>
      </c>
      <c r="J54" s="82"/>
    </row>
    <row r="55" spans="1:10" x14ac:dyDescent="0.2">
      <c r="A55" s="101"/>
      <c r="B55" s="71"/>
      <c r="C55" s="86"/>
      <c r="E55" s="319"/>
      <c r="F55" s="319"/>
      <c r="G55" s="335" t="s">
        <v>651</v>
      </c>
      <c r="H55" s="336">
        <v>6.0000000000000001E-3</v>
      </c>
      <c r="J55" s="82"/>
    </row>
    <row r="56" spans="1:10" x14ac:dyDescent="0.2">
      <c r="A56" s="101"/>
      <c r="B56" s="71"/>
      <c r="C56" s="86"/>
      <c r="E56" s="319"/>
      <c r="F56" s="319"/>
      <c r="G56" s="337" t="s">
        <v>606</v>
      </c>
      <c r="H56" s="99">
        <f>H54*H55</f>
        <v>0</v>
      </c>
      <c r="J56" s="82"/>
    </row>
    <row r="57" spans="1:10" x14ac:dyDescent="0.2">
      <c r="A57" s="101"/>
      <c r="B57" s="71"/>
      <c r="C57" s="86"/>
      <c r="D57" s="137"/>
      <c r="E57" s="86"/>
      <c r="F57" s="319"/>
      <c r="G57" s="319"/>
      <c r="H57" s="86"/>
      <c r="I57" s="328"/>
      <c r="J57" s="86"/>
    </row>
    <row r="58" spans="1:10" x14ac:dyDescent="0.2">
      <c r="A58" s="141">
        <v>1.23</v>
      </c>
      <c r="B58" s="111" t="s">
        <v>30</v>
      </c>
      <c r="C58" s="112"/>
      <c r="D58" s="114"/>
      <c r="E58" s="114"/>
      <c r="F58" s="114"/>
      <c r="G58" s="115"/>
      <c r="H58" s="114"/>
      <c r="I58" s="114"/>
      <c r="J58" s="114"/>
    </row>
    <row r="59" spans="1:10" x14ac:dyDescent="0.2">
      <c r="A59" s="101"/>
      <c r="B59" s="77"/>
      <c r="C59" s="95"/>
      <c r="D59" s="316"/>
      <c r="E59" s="316"/>
      <c r="F59" s="316"/>
      <c r="G59" s="317"/>
      <c r="H59" s="316"/>
      <c r="I59" s="316"/>
      <c r="J59" s="316"/>
    </row>
    <row r="60" spans="1:10" x14ac:dyDescent="0.2">
      <c r="A60" s="101"/>
      <c r="B60" s="77"/>
      <c r="C60" s="95"/>
      <c r="D60" s="316"/>
      <c r="E60" s="316"/>
      <c r="F60" s="316"/>
      <c r="G60" s="317"/>
      <c r="H60" s="316"/>
      <c r="I60" s="316" t="s">
        <v>22</v>
      </c>
      <c r="J60" s="99">
        <f>SUM(J62:J63)</f>
        <v>0</v>
      </c>
    </row>
    <row r="61" spans="1:10" x14ac:dyDescent="0.2">
      <c r="A61" s="101"/>
      <c r="B61" s="77"/>
      <c r="C61" s="95"/>
      <c r="D61" s="316"/>
      <c r="E61" s="316"/>
      <c r="F61" s="316"/>
      <c r="G61" s="317"/>
      <c r="H61" s="316"/>
      <c r="I61" s="316"/>
      <c r="J61" s="316"/>
    </row>
    <row r="62" spans="1:10" x14ac:dyDescent="0.2">
      <c r="A62" s="101"/>
      <c r="B62" s="71" t="s">
        <v>185</v>
      </c>
      <c r="C62" s="86"/>
      <c r="D62" s="319"/>
      <c r="E62" s="86"/>
      <c r="G62" s="86">
        <v>0</v>
      </c>
      <c r="H62" s="86">
        <v>0.14399999999999999</v>
      </c>
      <c r="I62" s="86"/>
      <c r="J62" s="82">
        <f>G62*H62</f>
        <v>0</v>
      </c>
    </row>
    <row r="63" spans="1:10" x14ac:dyDescent="0.2">
      <c r="A63" s="101"/>
      <c r="B63" s="71" t="s">
        <v>186</v>
      </c>
      <c r="C63" s="86"/>
      <c r="D63" s="319"/>
      <c r="E63" s="86"/>
      <c r="G63" s="71">
        <v>0</v>
      </c>
      <c r="H63" s="86"/>
      <c r="I63" s="86"/>
      <c r="J63" s="82">
        <f>G63*H63</f>
        <v>0</v>
      </c>
    </row>
    <row r="64" spans="1:10" x14ac:dyDescent="0.2">
      <c r="A64" s="101"/>
      <c r="B64" s="71"/>
      <c r="C64" s="86"/>
      <c r="D64" s="319"/>
      <c r="E64" s="86"/>
      <c r="F64" s="319"/>
      <c r="G64" s="319"/>
      <c r="H64" s="86"/>
      <c r="I64" s="86"/>
      <c r="J64" s="86"/>
    </row>
    <row r="65" spans="1:10" x14ac:dyDescent="0.2">
      <c r="A65" s="141">
        <v>1.2350000000000001</v>
      </c>
      <c r="B65" s="111" t="s">
        <v>32</v>
      </c>
      <c r="C65" s="116"/>
      <c r="D65" s="114"/>
      <c r="E65" s="114"/>
      <c r="F65" s="114"/>
      <c r="G65" s="115"/>
      <c r="H65" s="114"/>
      <c r="I65" s="114"/>
      <c r="J65" s="114"/>
    </row>
    <row r="66" spans="1:10" x14ac:dyDescent="0.2">
      <c r="A66" s="101"/>
      <c r="B66" s="77"/>
      <c r="C66" s="100"/>
      <c r="D66" s="91"/>
      <c r="E66" s="91"/>
      <c r="F66" s="91"/>
      <c r="G66" s="75"/>
      <c r="H66" s="91"/>
      <c r="I66" s="91"/>
      <c r="J66" s="91"/>
    </row>
    <row r="67" spans="1:10" x14ac:dyDescent="0.2">
      <c r="A67" s="101"/>
      <c r="B67" s="77"/>
      <c r="C67" s="100"/>
      <c r="D67" s="91"/>
      <c r="E67" s="91"/>
      <c r="F67" s="91"/>
      <c r="G67" s="75"/>
      <c r="H67" s="91"/>
      <c r="I67" s="263" t="s">
        <v>22</v>
      </c>
      <c r="J67" s="98">
        <f>SUM(J69:J71)</f>
        <v>0</v>
      </c>
    </row>
    <row r="68" spans="1:10" x14ac:dyDescent="0.2">
      <c r="A68" s="101"/>
      <c r="B68" s="77"/>
      <c r="C68" s="100"/>
      <c r="D68" s="91"/>
      <c r="E68" s="91"/>
      <c r="F68" s="91"/>
      <c r="G68" s="75"/>
      <c r="H68" s="91"/>
      <c r="I68" s="91"/>
      <c r="J68" s="91"/>
    </row>
    <row r="69" spans="1:10" x14ac:dyDescent="0.2">
      <c r="A69" s="101"/>
      <c r="B69" s="71" t="s">
        <v>187</v>
      </c>
      <c r="C69" s="80"/>
      <c r="D69" s="81"/>
      <c r="E69" s="80"/>
      <c r="F69" s="81"/>
      <c r="G69" s="86">
        <v>0</v>
      </c>
      <c r="H69" s="83">
        <v>2.77</v>
      </c>
      <c r="I69" s="87"/>
      <c r="J69" s="83">
        <f>G69*H69</f>
        <v>0</v>
      </c>
    </row>
    <row r="70" spans="1:10" x14ac:dyDescent="0.2">
      <c r="A70" s="101"/>
      <c r="B70" s="71" t="s">
        <v>188</v>
      </c>
      <c r="C70" s="71"/>
      <c r="D70" s="71"/>
      <c r="E70" s="71"/>
      <c r="F70" s="71"/>
      <c r="G70" s="71">
        <v>0</v>
      </c>
      <c r="H70" s="87"/>
      <c r="I70" s="87"/>
      <c r="J70" s="83">
        <f>G70*H70</f>
        <v>0</v>
      </c>
    </row>
    <row r="71" spans="1:10" x14ac:dyDescent="0.2">
      <c r="A71" s="101"/>
      <c r="B71" s="71" t="s">
        <v>186</v>
      </c>
      <c r="C71" s="80"/>
      <c r="D71" s="81"/>
      <c r="E71" s="80"/>
      <c r="F71" s="81"/>
      <c r="G71" s="86">
        <v>0</v>
      </c>
      <c r="H71" s="83"/>
      <c r="I71" s="83"/>
      <c r="J71" s="83">
        <f>G71*H71</f>
        <v>0</v>
      </c>
    </row>
    <row r="72" spans="1:10" x14ac:dyDescent="0.2">
      <c r="A72" s="101"/>
      <c r="B72" s="71"/>
      <c r="C72" s="80"/>
      <c r="D72" s="81"/>
      <c r="E72" s="80"/>
      <c r="F72" s="81"/>
      <c r="G72" s="81"/>
      <c r="H72" s="80"/>
      <c r="I72" s="80"/>
      <c r="J72" s="80"/>
    </row>
    <row r="73" spans="1:10" x14ac:dyDescent="0.2">
      <c r="A73" s="141">
        <v>1.452</v>
      </c>
      <c r="B73" s="448" t="s">
        <v>34</v>
      </c>
      <c r="C73" s="448"/>
      <c r="D73" s="114"/>
      <c r="E73" s="114"/>
      <c r="F73" s="114"/>
      <c r="G73" s="115"/>
      <c r="H73" s="114"/>
      <c r="I73" s="114"/>
      <c r="J73" s="114"/>
    </row>
    <row r="74" spans="1:10" x14ac:dyDescent="0.2">
      <c r="A74" s="101"/>
      <c r="B74" s="101"/>
      <c r="C74" s="101"/>
      <c r="D74" s="91"/>
      <c r="E74" s="91"/>
      <c r="F74" s="91"/>
      <c r="G74" s="75"/>
      <c r="H74" s="91"/>
      <c r="I74" s="91"/>
      <c r="J74" s="91"/>
    </row>
    <row r="75" spans="1:10" x14ac:dyDescent="0.2">
      <c r="A75" s="101"/>
      <c r="B75" s="101"/>
      <c r="C75" s="101"/>
      <c r="D75" s="91"/>
      <c r="E75" s="91"/>
      <c r="F75" s="91"/>
      <c r="G75" s="75"/>
      <c r="H75" s="91"/>
      <c r="I75" s="263" t="s">
        <v>22</v>
      </c>
      <c r="J75" s="98">
        <f>SUM(J77:J78)</f>
        <v>0</v>
      </c>
    </row>
    <row r="76" spans="1:10" x14ac:dyDescent="0.2">
      <c r="A76" s="101"/>
      <c r="B76" s="101"/>
      <c r="C76" s="101"/>
      <c r="D76" s="91"/>
      <c r="E76" s="91"/>
      <c r="F76" s="91"/>
      <c r="G76" s="75"/>
      <c r="H76" s="91"/>
      <c r="I76" s="263"/>
      <c r="J76" s="98"/>
    </row>
    <row r="77" spans="1:10" x14ac:dyDescent="0.2">
      <c r="A77" s="101"/>
      <c r="B77" s="71" t="s">
        <v>189</v>
      </c>
      <c r="C77" s="80"/>
      <c r="D77" s="81"/>
      <c r="E77" s="80"/>
      <c r="F77" s="81"/>
      <c r="G77" s="86">
        <v>0</v>
      </c>
      <c r="H77" s="102">
        <v>1500</v>
      </c>
      <c r="I77" s="83"/>
      <c r="J77" s="83">
        <f>G77*H77</f>
        <v>0</v>
      </c>
    </row>
    <row r="78" spans="1:10" x14ac:dyDescent="0.2">
      <c r="A78" s="101"/>
      <c r="B78" s="103" t="s">
        <v>190</v>
      </c>
      <c r="C78" s="80"/>
      <c r="D78" s="81"/>
      <c r="E78" s="80"/>
      <c r="F78" s="81"/>
      <c r="G78" s="86">
        <v>0</v>
      </c>
      <c r="H78" s="83">
        <v>200</v>
      </c>
      <c r="I78" s="83"/>
      <c r="J78" s="83">
        <f>G78*H78</f>
        <v>0</v>
      </c>
    </row>
    <row r="79" spans="1:10" x14ac:dyDescent="0.2">
      <c r="A79" s="101"/>
      <c r="B79" s="103"/>
      <c r="C79" s="80"/>
      <c r="D79" s="81"/>
      <c r="E79" s="80"/>
      <c r="F79" s="81"/>
      <c r="G79" s="86"/>
      <c r="H79" s="83"/>
      <c r="I79" s="83"/>
      <c r="J79" s="83"/>
    </row>
    <row r="80" spans="1:10" x14ac:dyDescent="0.2">
      <c r="A80" s="141">
        <v>1.454</v>
      </c>
      <c r="B80" s="448" t="s">
        <v>599</v>
      </c>
      <c r="C80" s="448"/>
      <c r="D80" s="114"/>
      <c r="E80" s="114"/>
      <c r="F80" s="114"/>
      <c r="G80" s="115"/>
      <c r="H80" s="114"/>
      <c r="I80" s="114"/>
      <c r="J80" s="114"/>
    </row>
    <row r="81" spans="1:10" x14ac:dyDescent="0.2">
      <c r="A81" s="101"/>
      <c r="B81" s="101"/>
      <c r="C81" s="101"/>
      <c r="D81" s="91"/>
      <c r="E81" s="91"/>
      <c r="F81" s="91"/>
      <c r="G81" s="75"/>
      <c r="H81" s="91"/>
      <c r="I81" s="91"/>
      <c r="J81" s="91"/>
    </row>
    <row r="82" spans="1:10" x14ac:dyDescent="0.2">
      <c r="A82" s="101"/>
      <c r="B82" s="101"/>
      <c r="C82" s="101"/>
      <c r="D82" s="91"/>
      <c r="E82" s="91"/>
      <c r="F82" s="91"/>
      <c r="G82" s="75"/>
      <c r="H82" s="91"/>
      <c r="I82" s="263" t="s">
        <v>22</v>
      </c>
      <c r="J82" s="98">
        <f>SUM(J84:J85)</f>
        <v>2250</v>
      </c>
    </row>
    <row r="83" spans="1:10" x14ac:dyDescent="0.2">
      <c r="A83" s="101"/>
      <c r="B83" s="101"/>
      <c r="C83" s="101"/>
      <c r="D83" s="91"/>
      <c r="E83" s="91"/>
      <c r="F83" s="91"/>
      <c r="G83" s="75"/>
      <c r="H83" s="91"/>
      <c r="I83" s="263"/>
      <c r="J83" s="98"/>
    </row>
    <row r="84" spans="1:10" x14ac:dyDescent="0.2">
      <c r="A84" s="101"/>
      <c r="B84" s="71"/>
      <c r="C84" s="80"/>
      <c r="D84" s="81"/>
      <c r="E84" s="319" t="s">
        <v>170</v>
      </c>
      <c r="F84" s="319"/>
      <c r="G84" s="86">
        <v>25</v>
      </c>
      <c r="H84" s="82">
        <v>60</v>
      </c>
      <c r="I84" s="341" t="s">
        <v>655</v>
      </c>
      <c r="J84" s="82">
        <f>G84*H84</f>
        <v>1500</v>
      </c>
    </row>
    <row r="85" spans="1:10" x14ac:dyDescent="0.2">
      <c r="A85" s="101"/>
      <c r="B85" s="103"/>
      <c r="C85" s="80"/>
      <c r="D85" s="81"/>
      <c r="E85" s="319" t="s">
        <v>670</v>
      </c>
      <c r="F85" s="319"/>
      <c r="G85" s="86">
        <v>1</v>
      </c>
      <c r="H85" s="82">
        <v>500</v>
      </c>
      <c r="I85" s="341" t="s">
        <v>197</v>
      </c>
      <c r="J85" s="82">
        <v>750</v>
      </c>
    </row>
    <row r="86" spans="1:10" x14ac:dyDescent="0.2">
      <c r="A86" s="101"/>
      <c r="B86" s="103"/>
      <c r="C86" s="80"/>
      <c r="D86" s="81"/>
      <c r="E86" s="80"/>
      <c r="F86" s="81"/>
      <c r="G86" s="86"/>
      <c r="H86" s="83"/>
      <c r="I86" s="83"/>
      <c r="J86" s="83"/>
    </row>
    <row r="87" spans="1:10" x14ac:dyDescent="0.2">
      <c r="A87" s="141">
        <v>1.5009999999999999</v>
      </c>
      <c r="B87" s="448" t="s">
        <v>36</v>
      </c>
      <c r="C87" s="448"/>
      <c r="D87" s="114"/>
      <c r="E87" s="114"/>
      <c r="F87" s="114"/>
      <c r="G87" s="115"/>
      <c r="H87" s="114"/>
      <c r="I87" s="114"/>
      <c r="J87" s="114"/>
    </row>
    <row r="88" spans="1:10" x14ac:dyDescent="0.2">
      <c r="A88" s="101"/>
      <c r="B88" s="90"/>
      <c r="C88" s="90"/>
      <c r="D88" s="316"/>
      <c r="E88" s="316"/>
      <c r="F88" s="316"/>
      <c r="G88" s="317"/>
      <c r="H88" s="316"/>
      <c r="I88" s="316"/>
      <c r="J88" s="316"/>
    </row>
    <row r="89" spans="1:10" x14ac:dyDescent="0.2">
      <c r="A89" s="101"/>
      <c r="B89" s="329" t="s">
        <v>628</v>
      </c>
      <c r="C89" s="90"/>
      <c r="D89" s="316"/>
      <c r="E89" s="317"/>
      <c r="F89" s="316"/>
      <c r="G89" s="316"/>
      <c r="H89" s="316"/>
      <c r="I89" s="316" t="s">
        <v>22</v>
      </c>
      <c r="J89" s="104">
        <f>SUM(J91:J98)</f>
        <v>7968.8</v>
      </c>
    </row>
    <row r="90" spans="1:10" x14ac:dyDescent="0.2">
      <c r="A90" s="101"/>
      <c r="B90" s="90"/>
      <c r="C90" s="90"/>
      <c r="D90" s="316"/>
      <c r="E90" s="317"/>
      <c r="F90" s="316"/>
      <c r="G90" s="316"/>
      <c r="H90" s="316"/>
      <c r="I90" s="316"/>
      <c r="J90" s="104"/>
    </row>
    <row r="91" spans="1:10" x14ac:dyDescent="0.2">
      <c r="A91" s="101"/>
      <c r="B91" s="71" t="s">
        <v>191</v>
      </c>
      <c r="C91" s="86"/>
      <c r="D91" s="270" t="s">
        <v>660</v>
      </c>
      <c r="E91" s="319"/>
      <c r="F91" s="319"/>
      <c r="G91" s="86">
        <v>15</v>
      </c>
      <c r="H91" s="82">
        <v>150</v>
      </c>
      <c r="I91" s="86" t="s">
        <v>192</v>
      </c>
      <c r="J91" s="82">
        <f>G91*H91</f>
        <v>2250</v>
      </c>
    </row>
    <row r="92" spans="1:10" x14ac:dyDescent="0.2">
      <c r="A92" s="101"/>
      <c r="B92" s="71" t="s">
        <v>659</v>
      </c>
      <c r="C92" s="86"/>
      <c r="D92" s="270" t="s">
        <v>661</v>
      </c>
      <c r="E92" s="319"/>
      <c r="F92" s="319"/>
      <c r="G92" s="86">
        <v>12</v>
      </c>
      <c r="H92" s="82">
        <v>250</v>
      </c>
      <c r="I92" s="86" t="s">
        <v>192</v>
      </c>
      <c r="J92" s="82">
        <f>G92*H92</f>
        <v>3000</v>
      </c>
    </row>
    <row r="93" spans="1:10" x14ac:dyDescent="0.2">
      <c r="A93" s="101"/>
      <c r="B93" s="71"/>
      <c r="C93" s="86"/>
      <c r="D93" s="223"/>
      <c r="E93" s="319"/>
      <c r="F93" s="319"/>
      <c r="G93" s="86"/>
      <c r="H93" s="86"/>
      <c r="I93" s="86"/>
      <c r="J93" s="86"/>
    </row>
    <row r="94" spans="1:10" x14ac:dyDescent="0.2">
      <c r="A94" s="101"/>
      <c r="B94" s="71" t="s">
        <v>193</v>
      </c>
      <c r="C94" s="86"/>
      <c r="D94" s="270" t="s">
        <v>662</v>
      </c>
      <c r="E94" s="319"/>
      <c r="F94" s="319"/>
      <c r="G94" s="86">
        <v>1</v>
      </c>
      <c r="H94" s="82">
        <v>350</v>
      </c>
      <c r="I94" s="86" t="s">
        <v>265</v>
      </c>
      <c r="J94" s="82">
        <f>G94*H94</f>
        <v>350</v>
      </c>
    </row>
    <row r="95" spans="1:10" x14ac:dyDescent="0.2">
      <c r="A95" s="101"/>
      <c r="B95" s="71" t="s">
        <v>194</v>
      </c>
      <c r="C95" s="86"/>
      <c r="D95" s="270" t="s">
        <v>662</v>
      </c>
      <c r="E95" s="86"/>
      <c r="F95" s="319"/>
      <c r="G95" s="86">
        <v>1</v>
      </c>
      <c r="H95" s="82">
        <v>400</v>
      </c>
      <c r="I95" s="86" t="s">
        <v>265</v>
      </c>
      <c r="J95" s="82">
        <f>G95*H95</f>
        <v>400</v>
      </c>
    </row>
    <row r="96" spans="1:10" x14ac:dyDescent="0.2">
      <c r="A96" s="101"/>
      <c r="B96" s="71"/>
      <c r="C96" s="86"/>
      <c r="D96" s="223"/>
      <c r="E96" s="86"/>
      <c r="F96" s="319"/>
      <c r="G96" s="86"/>
      <c r="H96" s="86"/>
      <c r="I96" s="86"/>
      <c r="J96" s="86"/>
    </row>
    <row r="97" spans="1:10" x14ac:dyDescent="0.2">
      <c r="A97" s="338"/>
      <c r="B97" s="71" t="s">
        <v>654</v>
      </c>
      <c r="D97" s="319" t="s">
        <v>195</v>
      </c>
      <c r="F97" s="321" t="s">
        <v>657</v>
      </c>
      <c r="G97" s="86">
        <v>15</v>
      </c>
      <c r="H97" s="82">
        <f>120*1.07</f>
        <v>128.4</v>
      </c>
      <c r="I97" s="86" t="s">
        <v>192</v>
      </c>
      <c r="J97" s="82">
        <f>G97*H97</f>
        <v>1926</v>
      </c>
    </row>
    <row r="98" spans="1:10" x14ac:dyDescent="0.2">
      <c r="A98" s="101"/>
      <c r="B98" s="71"/>
      <c r="C98" s="86"/>
      <c r="D98" s="223"/>
      <c r="F98" s="321" t="s">
        <v>658</v>
      </c>
      <c r="G98" s="86">
        <v>2</v>
      </c>
      <c r="H98" s="82">
        <f>20*1.07</f>
        <v>21.400000000000002</v>
      </c>
      <c r="I98" s="86" t="s">
        <v>192</v>
      </c>
      <c r="J98" s="82">
        <f>G98*H98</f>
        <v>42.800000000000004</v>
      </c>
    </row>
    <row r="99" spans="1:10" x14ac:dyDescent="0.2">
      <c r="A99" s="101"/>
      <c r="B99" s="71"/>
      <c r="C99" s="86"/>
      <c r="D99" s="223"/>
      <c r="F99" s="321"/>
      <c r="G99" s="86"/>
      <c r="H99" s="82"/>
      <c r="I99" s="86"/>
      <c r="J99" s="82"/>
    </row>
    <row r="100" spans="1:10" x14ac:dyDescent="0.2">
      <c r="A100" s="141">
        <v>1.538</v>
      </c>
      <c r="B100" s="111" t="s">
        <v>37</v>
      </c>
      <c r="C100" s="112"/>
      <c r="D100" s="114"/>
      <c r="E100" s="114"/>
      <c r="F100" s="114"/>
      <c r="G100" s="115"/>
      <c r="H100" s="114"/>
      <c r="I100" s="114"/>
      <c r="J100" s="114"/>
    </row>
    <row r="101" spans="1:10" x14ac:dyDescent="0.2">
      <c r="A101" s="125"/>
      <c r="B101" s="77"/>
      <c r="C101" s="95"/>
      <c r="D101" s="316"/>
      <c r="E101" s="316"/>
      <c r="F101" s="316"/>
      <c r="G101" s="317"/>
      <c r="H101" s="316"/>
      <c r="I101" s="316"/>
      <c r="J101" s="316"/>
    </row>
    <row r="102" spans="1:10" x14ac:dyDescent="0.2">
      <c r="A102" s="125"/>
      <c r="B102" s="329" t="s">
        <v>628</v>
      </c>
      <c r="C102" s="86"/>
      <c r="D102" s="319"/>
      <c r="E102" s="86"/>
      <c r="F102" s="319"/>
      <c r="G102" s="319"/>
      <c r="I102" s="263" t="s">
        <v>22</v>
      </c>
      <c r="J102" s="342">
        <f>SUM(J104)</f>
        <v>1200</v>
      </c>
    </row>
    <row r="103" spans="1:10" x14ac:dyDescent="0.2">
      <c r="A103" s="125"/>
      <c r="B103" s="71"/>
      <c r="C103" s="86"/>
      <c r="D103" s="319"/>
      <c r="E103" s="86"/>
      <c r="G103" s="319"/>
    </row>
    <row r="104" spans="1:10" x14ac:dyDescent="0.2">
      <c r="A104" s="71"/>
      <c r="B104" s="71"/>
      <c r="C104" s="86"/>
      <c r="D104" s="319"/>
      <c r="E104" s="86"/>
      <c r="F104" s="319" t="s">
        <v>177</v>
      </c>
      <c r="G104" s="86">
        <v>1</v>
      </c>
      <c r="H104" s="82">
        <v>1200</v>
      </c>
      <c r="I104" s="86" t="s">
        <v>209</v>
      </c>
      <c r="J104" s="82">
        <f>G104*H104</f>
        <v>1200</v>
      </c>
    </row>
    <row r="105" spans="1:10" x14ac:dyDescent="0.2">
      <c r="A105" s="101"/>
      <c r="B105" s="71"/>
      <c r="C105" s="86"/>
      <c r="D105" s="223"/>
      <c r="F105" s="321"/>
      <c r="G105" s="86"/>
      <c r="H105" s="82"/>
      <c r="I105" s="86"/>
      <c r="J105" s="82"/>
    </row>
    <row r="106" spans="1:10" x14ac:dyDescent="0.2">
      <c r="A106" s="141">
        <v>1.54</v>
      </c>
      <c r="B106" s="111" t="s">
        <v>436</v>
      </c>
      <c r="C106" s="112"/>
      <c r="D106" s="114"/>
      <c r="E106" s="114"/>
      <c r="F106" s="114"/>
      <c r="G106" s="115"/>
      <c r="H106" s="114"/>
      <c r="I106" s="114"/>
      <c r="J106" s="114"/>
    </row>
    <row r="107" spans="1:10" x14ac:dyDescent="0.2">
      <c r="A107" s="125"/>
      <c r="B107" s="77"/>
      <c r="C107" s="95"/>
      <c r="D107" s="316"/>
      <c r="E107" s="316"/>
      <c r="F107" s="316"/>
      <c r="G107" s="317"/>
      <c r="H107" s="316"/>
      <c r="I107" s="316"/>
      <c r="J107" s="316"/>
    </row>
    <row r="108" spans="1:10" x14ac:dyDescent="0.2">
      <c r="A108" s="125"/>
      <c r="B108" s="329" t="s">
        <v>628</v>
      </c>
      <c r="C108" s="86"/>
      <c r="D108" s="319"/>
      <c r="E108" s="86"/>
      <c r="F108" s="319"/>
      <c r="G108" s="319"/>
      <c r="I108" s="263" t="s">
        <v>22</v>
      </c>
      <c r="J108" s="342">
        <f>SUM(J110)</f>
        <v>1750</v>
      </c>
    </row>
    <row r="109" spans="1:10" x14ac:dyDescent="0.2">
      <c r="A109" s="125"/>
      <c r="B109" s="71"/>
      <c r="C109" s="86"/>
      <c r="D109" s="319"/>
      <c r="E109" s="86"/>
      <c r="G109" s="319"/>
    </row>
    <row r="110" spans="1:10" x14ac:dyDescent="0.2">
      <c r="A110" s="71"/>
      <c r="B110" s="71"/>
      <c r="C110" s="86"/>
      <c r="D110" s="319"/>
      <c r="E110" s="86"/>
      <c r="F110" s="319" t="s">
        <v>177</v>
      </c>
      <c r="G110" s="86">
        <v>1</v>
      </c>
      <c r="H110" s="82">
        <v>1750</v>
      </c>
      <c r="I110" s="86" t="s">
        <v>209</v>
      </c>
      <c r="J110" s="82">
        <f>G110*H110</f>
        <v>1750</v>
      </c>
    </row>
    <row r="111" spans="1:10" x14ac:dyDescent="0.2">
      <c r="A111" s="101"/>
      <c r="B111" s="71"/>
      <c r="C111" s="86"/>
      <c r="D111" s="319"/>
      <c r="E111" s="86"/>
      <c r="F111" s="319"/>
      <c r="G111" s="319"/>
      <c r="H111" s="86"/>
      <c r="I111" s="86"/>
      <c r="J111" s="86"/>
    </row>
    <row r="112" spans="1:10" x14ac:dyDescent="0.2">
      <c r="A112" s="141">
        <v>1.56</v>
      </c>
      <c r="B112" s="111" t="s">
        <v>196</v>
      </c>
      <c r="C112" s="116"/>
      <c r="D112" s="114"/>
      <c r="E112" s="114"/>
      <c r="F112" s="114"/>
      <c r="G112" s="115"/>
      <c r="H112" s="114"/>
      <c r="I112" s="114"/>
      <c r="J112" s="114"/>
    </row>
    <row r="113" spans="1:10" x14ac:dyDescent="0.2">
      <c r="A113" s="101"/>
      <c r="B113" s="77"/>
      <c r="C113" s="340"/>
      <c r="D113" s="316"/>
      <c r="E113" s="316"/>
      <c r="F113" s="316"/>
      <c r="G113" s="317"/>
      <c r="H113" s="316"/>
      <c r="I113" s="316"/>
      <c r="J113" s="316"/>
    </row>
    <row r="114" spans="1:10" x14ac:dyDescent="0.2">
      <c r="A114" s="101"/>
      <c r="B114" s="329" t="s">
        <v>628</v>
      </c>
      <c r="C114" s="340"/>
      <c r="D114" s="316"/>
      <c r="E114" s="316"/>
      <c r="F114" s="318"/>
      <c r="G114" s="316"/>
      <c r="H114" s="316"/>
      <c r="I114" s="316" t="s">
        <v>22</v>
      </c>
      <c r="J114" s="98">
        <f>SUM(J116:J118)</f>
        <v>3150</v>
      </c>
    </row>
    <row r="115" spans="1:10" x14ac:dyDescent="0.2">
      <c r="A115" s="101"/>
      <c r="B115" s="77"/>
      <c r="C115" s="340"/>
      <c r="D115" s="316"/>
      <c r="E115" s="316"/>
      <c r="F115" s="318"/>
      <c r="G115" s="316"/>
      <c r="H115" s="316"/>
      <c r="I115" s="316"/>
      <c r="J115" s="316"/>
    </row>
    <row r="116" spans="1:10" x14ac:dyDescent="0.2">
      <c r="A116" s="101"/>
      <c r="B116" s="71"/>
      <c r="C116" s="86"/>
      <c r="D116" s="319"/>
      <c r="E116" s="319" t="s">
        <v>171</v>
      </c>
      <c r="F116" s="319"/>
      <c r="G116" s="86">
        <v>1</v>
      </c>
      <c r="H116" s="83">
        <v>750</v>
      </c>
      <c r="I116" s="86" t="s">
        <v>197</v>
      </c>
      <c r="J116" s="83">
        <f>G116*H116</f>
        <v>750</v>
      </c>
    </row>
    <row r="117" spans="1:10" x14ac:dyDescent="0.2">
      <c r="A117" s="101"/>
      <c r="B117" s="71"/>
      <c r="C117" s="86"/>
      <c r="D117" s="319"/>
      <c r="E117" s="319" t="s">
        <v>170</v>
      </c>
      <c r="F117" s="319" t="s">
        <v>656</v>
      </c>
      <c r="G117" s="86">
        <v>20</v>
      </c>
      <c r="H117" s="83">
        <v>120</v>
      </c>
      <c r="I117" s="86" t="s">
        <v>655</v>
      </c>
      <c r="J117" s="83">
        <f>G117*H117</f>
        <v>2400</v>
      </c>
    </row>
    <row r="118" spans="1:10" x14ac:dyDescent="0.2">
      <c r="A118" s="101"/>
      <c r="B118" s="71"/>
      <c r="C118" s="86"/>
      <c r="D118" s="319"/>
      <c r="E118" s="319" t="s">
        <v>198</v>
      </c>
      <c r="F118" s="319"/>
      <c r="G118" s="86">
        <v>0</v>
      </c>
      <c r="H118" s="83">
        <v>4500</v>
      </c>
      <c r="I118" s="86" t="s">
        <v>197</v>
      </c>
      <c r="J118" s="83">
        <f>G118*H118</f>
        <v>0</v>
      </c>
    </row>
    <row r="119" spans="1:10" x14ac:dyDescent="0.2">
      <c r="A119" s="101"/>
      <c r="B119" s="71"/>
      <c r="C119" s="86"/>
      <c r="D119" s="319"/>
      <c r="E119" s="319"/>
      <c r="F119" s="319"/>
      <c r="G119" s="86"/>
      <c r="H119" s="83"/>
      <c r="I119" s="86"/>
      <c r="J119" s="83"/>
    </row>
    <row r="120" spans="1:10" x14ac:dyDescent="0.2">
      <c r="A120" s="141">
        <v>1.5780000000000001</v>
      </c>
      <c r="B120" s="448" t="s">
        <v>673</v>
      </c>
      <c r="C120" s="448"/>
      <c r="D120" s="114"/>
      <c r="E120" s="114"/>
      <c r="F120" s="114"/>
      <c r="G120" s="115"/>
      <c r="H120" s="114"/>
      <c r="I120" s="114"/>
      <c r="J120" s="114"/>
    </row>
    <row r="121" spans="1:10" x14ac:dyDescent="0.2">
      <c r="A121" s="101"/>
      <c r="B121" s="90"/>
      <c r="C121" s="90"/>
      <c r="D121" s="316"/>
      <c r="E121" s="316"/>
      <c r="F121" s="316"/>
      <c r="G121" s="317"/>
      <c r="H121" s="316"/>
      <c r="I121" s="316"/>
      <c r="J121" s="316"/>
    </row>
    <row r="122" spans="1:10" x14ac:dyDescent="0.2">
      <c r="A122" s="101"/>
      <c r="B122" s="329" t="s">
        <v>628</v>
      </c>
      <c r="C122" s="90"/>
      <c r="D122" s="316"/>
      <c r="E122" s="317"/>
      <c r="F122" s="316"/>
      <c r="G122" s="316"/>
      <c r="H122" s="316"/>
      <c r="I122" s="316" t="s">
        <v>22</v>
      </c>
      <c r="J122" s="104">
        <f>SUM(J124:J125)</f>
        <v>900</v>
      </c>
    </row>
    <row r="123" spans="1:10" x14ac:dyDescent="0.2">
      <c r="A123" s="101"/>
      <c r="B123" s="90"/>
      <c r="C123" s="90"/>
      <c r="D123" s="316"/>
      <c r="E123" s="317"/>
      <c r="F123" s="316"/>
      <c r="G123" s="316"/>
      <c r="H123" s="316"/>
      <c r="I123" s="316"/>
      <c r="J123" s="104"/>
    </row>
    <row r="124" spans="1:10" x14ac:dyDescent="0.2">
      <c r="A124" s="101"/>
      <c r="B124" s="71" t="s">
        <v>671</v>
      </c>
      <c r="C124" s="86"/>
      <c r="D124" s="270"/>
      <c r="E124" s="319" t="s">
        <v>170</v>
      </c>
      <c r="F124" s="319"/>
      <c r="G124" s="86">
        <v>5</v>
      </c>
      <c r="H124" s="82">
        <v>60</v>
      </c>
      <c r="I124" s="86" t="s">
        <v>655</v>
      </c>
      <c r="J124" s="82">
        <f>G124*H124</f>
        <v>300</v>
      </c>
    </row>
    <row r="125" spans="1:10" x14ac:dyDescent="0.2">
      <c r="A125" s="101"/>
      <c r="B125" s="71" t="s">
        <v>672</v>
      </c>
      <c r="C125" s="86"/>
      <c r="D125" s="270"/>
      <c r="E125" s="319" t="s">
        <v>170</v>
      </c>
      <c r="F125" s="319"/>
      <c r="G125" s="86">
        <v>10</v>
      </c>
      <c r="H125" s="82">
        <v>60</v>
      </c>
      <c r="I125" s="86" t="s">
        <v>655</v>
      </c>
      <c r="J125" s="82">
        <f>G125*H125</f>
        <v>600</v>
      </c>
    </row>
    <row r="126" spans="1:10" x14ac:dyDescent="0.2">
      <c r="A126" s="101"/>
      <c r="B126" s="71"/>
      <c r="C126" s="86"/>
      <c r="D126" s="270"/>
      <c r="E126" s="319"/>
      <c r="F126" s="319"/>
      <c r="G126" s="86"/>
      <c r="H126" s="82"/>
      <c r="I126" s="86"/>
      <c r="J126" s="82"/>
    </row>
    <row r="127" spans="1:10" x14ac:dyDescent="0.2">
      <c r="A127" s="141">
        <v>1.74</v>
      </c>
      <c r="B127" s="111" t="s">
        <v>199</v>
      </c>
      <c r="C127" s="112"/>
      <c r="D127" s="114"/>
      <c r="E127" s="114"/>
      <c r="F127" s="114"/>
      <c r="G127" s="115"/>
      <c r="H127" s="114"/>
      <c r="I127" s="114"/>
      <c r="J127" s="114"/>
    </row>
    <row r="128" spans="1:10" x14ac:dyDescent="0.2">
      <c r="A128" s="101"/>
      <c r="B128" s="77"/>
      <c r="C128" s="95"/>
      <c r="D128" s="316"/>
      <c r="E128" s="316"/>
      <c r="F128" s="316"/>
      <c r="G128" s="317"/>
      <c r="H128" s="316"/>
      <c r="I128" s="316"/>
      <c r="J128" s="316"/>
    </row>
    <row r="129" spans="1:10" x14ac:dyDescent="0.2">
      <c r="A129" s="101"/>
      <c r="B129" s="329" t="s">
        <v>628</v>
      </c>
      <c r="C129" s="95"/>
      <c r="D129" s="316"/>
      <c r="E129" s="316"/>
      <c r="F129" s="316"/>
      <c r="G129" s="317"/>
      <c r="H129" s="316"/>
      <c r="I129" s="316" t="s">
        <v>22</v>
      </c>
      <c r="J129" s="104">
        <f>SUM(J131:J138)</f>
        <v>22125</v>
      </c>
    </row>
    <row r="130" spans="1:10" x14ac:dyDescent="0.2">
      <c r="A130" s="101"/>
      <c r="B130" s="71"/>
      <c r="C130" s="95"/>
      <c r="D130" s="137"/>
      <c r="E130" s="137"/>
      <c r="F130" s="137"/>
      <c r="G130" s="314"/>
      <c r="H130" s="137"/>
      <c r="I130" s="137"/>
      <c r="J130" s="137"/>
    </row>
    <row r="131" spans="1:10" x14ac:dyDescent="0.2">
      <c r="A131" s="101"/>
      <c r="B131" s="103"/>
      <c r="C131" s="71"/>
      <c r="D131" s="86" t="s">
        <v>663</v>
      </c>
      <c r="E131" s="319" t="s">
        <v>170</v>
      </c>
      <c r="F131" s="319" t="s">
        <v>200</v>
      </c>
      <c r="G131" s="86">
        <v>170</v>
      </c>
      <c r="H131" s="82">
        <v>60</v>
      </c>
      <c r="I131" s="341" t="s">
        <v>655</v>
      </c>
      <c r="J131" s="82">
        <f>G131*H131</f>
        <v>10200</v>
      </c>
    </row>
    <row r="132" spans="1:10" x14ac:dyDescent="0.2">
      <c r="A132" s="101"/>
      <c r="B132" s="71"/>
      <c r="C132" s="86"/>
      <c r="D132" s="86" t="s">
        <v>201</v>
      </c>
      <c r="E132" s="319" t="s">
        <v>170</v>
      </c>
      <c r="F132" s="319"/>
      <c r="G132" s="86">
        <v>0</v>
      </c>
      <c r="H132" s="82">
        <v>60</v>
      </c>
      <c r="I132" s="341" t="s">
        <v>655</v>
      </c>
      <c r="J132" s="82">
        <f>G132*H132</f>
        <v>0</v>
      </c>
    </row>
    <row r="133" spans="1:10" x14ac:dyDescent="0.2">
      <c r="A133" s="101"/>
      <c r="B133" s="71"/>
      <c r="C133" s="319"/>
      <c r="D133" s="86"/>
      <c r="E133" s="319"/>
      <c r="F133" s="319"/>
      <c r="G133" s="86"/>
      <c r="H133" s="82"/>
      <c r="I133" s="223"/>
      <c r="J133" s="82"/>
    </row>
    <row r="134" spans="1:10" x14ac:dyDescent="0.2">
      <c r="A134" s="101"/>
      <c r="B134" s="106"/>
      <c r="C134" s="86"/>
      <c r="D134" s="86" t="s">
        <v>201</v>
      </c>
      <c r="E134" s="319" t="s">
        <v>198</v>
      </c>
      <c r="F134" s="319"/>
      <c r="G134" s="86">
        <v>1</v>
      </c>
      <c r="H134" s="82">
        <v>4800</v>
      </c>
      <c r="I134" s="223" t="s">
        <v>197</v>
      </c>
      <c r="J134" s="82">
        <f>G134*H134</f>
        <v>4800</v>
      </c>
    </row>
    <row r="135" spans="1:10" x14ac:dyDescent="0.2">
      <c r="A135" s="101"/>
      <c r="B135" s="106"/>
      <c r="C135" s="86"/>
      <c r="D135" s="86" t="s">
        <v>664</v>
      </c>
      <c r="E135" s="319" t="s">
        <v>198</v>
      </c>
      <c r="F135" s="319" t="s">
        <v>665</v>
      </c>
      <c r="G135" s="86">
        <v>0</v>
      </c>
      <c r="H135" s="82">
        <v>1200</v>
      </c>
      <c r="I135" s="223" t="s">
        <v>197</v>
      </c>
      <c r="J135" s="82">
        <f>G135*H135</f>
        <v>0</v>
      </c>
    </row>
    <row r="136" spans="1:10" x14ac:dyDescent="0.2">
      <c r="A136" s="101"/>
      <c r="B136" s="106"/>
      <c r="C136" s="86"/>
      <c r="D136" s="86" t="s">
        <v>664</v>
      </c>
      <c r="E136" s="319" t="s">
        <v>198</v>
      </c>
      <c r="F136" s="319" t="s">
        <v>666</v>
      </c>
      <c r="G136" s="86">
        <v>0</v>
      </c>
      <c r="H136" s="82">
        <v>750</v>
      </c>
      <c r="I136" s="223" t="s">
        <v>197</v>
      </c>
      <c r="J136" s="82">
        <f>G136*H136</f>
        <v>0</v>
      </c>
    </row>
    <row r="137" spans="1:10" x14ac:dyDescent="0.2">
      <c r="A137" s="101"/>
      <c r="B137" s="106"/>
      <c r="C137" s="86"/>
      <c r="D137" s="86"/>
      <c r="E137" s="319"/>
      <c r="F137" s="319"/>
      <c r="G137" s="86"/>
      <c r="H137" s="86"/>
      <c r="I137" s="223"/>
      <c r="J137" s="86"/>
    </row>
    <row r="138" spans="1:10" x14ac:dyDescent="0.2">
      <c r="A138" s="101"/>
      <c r="B138" s="106"/>
      <c r="C138" s="86"/>
      <c r="D138" s="86" t="s">
        <v>202</v>
      </c>
      <c r="E138" s="319" t="s">
        <v>172</v>
      </c>
      <c r="F138" s="319" t="s">
        <v>204</v>
      </c>
      <c r="G138" s="86">
        <v>19</v>
      </c>
      <c r="H138" s="82">
        <v>375</v>
      </c>
      <c r="I138" s="341" t="s">
        <v>192</v>
      </c>
      <c r="J138" s="82">
        <f>G138*H138</f>
        <v>7125</v>
      </c>
    </row>
    <row r="139" spans="1:10" x14ac:dyDescent="0.2">
      <c r="A139" s="101"/>
      <c r="C139" s="86"/>
      <c r="D139" s="339" t="s">
        <v>203</v>
      </c>
      <c r="J139" s="86"/>
    </row>
    <row r="140" spans="1:10" x14ac:dyDescent="0.2">
      <c r="A140" s="101"/>
      <c r="B140" s="71"/>
      <c r="C140" s="80"/>
      <c r="D140" s="81"/>
      <c r="E140" s="80"/>
      <c r="F140" s="81"/>
      <c r="G140" s="81"/>
      <c r="H140" s="80"/>
      <c r="I140" s="80"/>
      <c r="J140" s="80"/>
    </row>
    <row r="141" spans="1:10" x14ac:dyDescent="0.2">
      <c r="A141" s="141">
        <v>1.81</v>
      </c>
      <c r="B141" s="111" t="s">
        <v>44</v>
      </c>
      <c r="C141" s="112"/>
      <c r="D141" s="114"/>
      <c r="E141" s="114"/>
      <c r="F141" s="114"/>
      <c r="G141" s="115"/>
      <c r="H141" s="114"/>
      <c r="I141" s="114"/>
      <c r="J141" s="114"/>
    </row>
    <row r="142" spans="1:10" x14ac:dyDescent="0.2">
      <c r="A142" s="101"/>
      <c r="B142" s="77"/>
      <c r="C142" s="95"/>
      <c r="D142" s="316"/>
      <c r="E142" s="316"/>
      <c r="F142" s="316"/>
      <c r="G142" s="317"/>
      <c r="H142" s="316"/>
      <c r="I142" s="316"/>
      <c r="J142" s="316"/>
    </row>
    <row r="143" spans="1:10" x14ac:dyDescent="0.2">
      <c r="A143" s="101"/>
      <c r="B143" s="71" t="s">
        <v>205</v>
      </c>
      <c r="C143" s="86"/>
      <c r="E143" s="319" t="s">
        <v>206</v>
      </c>
      <c r="F143" s="319" t="s">
        <v>207</v>
      </c>
      <c r="G143" s="86">
        <v>2700000</v>
      </c>
      <c r="H143" s="86">
        <v>6.0000000000000001E-3</v>
      </c>
      <c r="I143" s="86" t="s">
        <v>208</v>
      </c>
      <c r="J143" s="99">
        <f>G143*H143</f>
        <v>16200</v>
      </c>
    </row>
    <row r="144" spans="1:10" x14ac:dyDescent="0.2">
      <c r="A144" s="101"/>
      <c r="B144" s="71"/>
      <c r="C144" s="71"/>
      <c r="D144" s="71"/>
      <c r="E144" s="71"/>
      <c r="F144" s="71"/>
      <c r="G144" s="71"/>
      <c r="H144" s="71"/>
      <c r="I144" s="71"/>
      <c r="J144" s="71"/>
    </row>
    <row r="145" spans="1:10" x14ac:dyDescent="0.2">
      <c r="A145" s="141">
        <v>1.83</v>
      </c>
      <c r="B145" s="111" t="s">
        <v>46</v>
      </c>
      <c r="C145" s="112"/>
      <c r="D145" s="114"/>
      <c r="E145" s="114"/>
      <c r="F145" s="114"/>
      <c r="G145" s="115"/>
      <c r="H145" s="114"/>
      <c r="I145" s="114"/>
      <c r="J145" s="114"/>
    </row>
    <row r="146" spans="1:10" x14ac:dyDescent="0.2">
      <c r="A146" s="125"/>
      <c r="B146" s="77"/>
      <c r="C146" s="95"/>
      <c r="D146" s="316"/>
      <c r="E146" s="316"/>
      <c r="F146" s="316"/>
      <c r="G146" s="317"/>
      <c r="H146" s="316"/>
      <c r="I146" s="316"/>
      <c r="J146" s="316"/>
    </row>
    <row r="147" spans="1:10" x14ac:dyDescent="0.2">
      <c r="A147" s="125"/>
      <c r="B147" s="329" t="s">
        <v>628</v>
      </c>
      <c r="C147" s="86"/>
      <c r="D147" s="319"/>
      <c r="E147" s="86"/>
      <c r="F147" s="319"/>
      <c r="G147" s="319"/>
      <c r="I147" s="263" t="s">
        <v>22</v>
      </c>
      <c r="J147" s="342">
        <f>SUM(J149:J151)</f>
        <v>2175</v>
      </c>
    </row>
    <row r="148" spans="1:10" x14ac:dyDescent="0.2">
      <c r="A148" s="125"/>
      <c r="B148" s="71"/>
      <c r="C148" s="86"/>
      <c r="D148" s="319"/>
      <c r="E148" s="86"/>
      <c r="G148" s="319"/>
    </row>
    <row r="149" spans="1:10" x14ac:dyDescent="0.2">
      <c r="A149" s="71"/>
      <c r="B149" s="71"/>
      <c r="C149" s="86"/>
      <c r="D149" s="319"/>
      <c r="E149" s="86"/>
      <c r="F149" s="319" t="s">
        <v>667</v>
      </c>
      <c r="G149" s="86">
        <v>1</v>
      </c>
      <c r="H149" s="82">
        <v>2000</v>
      </c>
      <c r="I149" s="86" t="s">
        <v>209</v>
      </c>
      <c r="J149" s="82">
        <f>G149*H149</f>
        <v>2000</v>
      </c>
    </row>
    <row r="150" spans="1:10" x14ac:dyDescent="0.2">
      <c r="F150" s="270" t="s">
        <v>668</v>
      </c>
      <c r="G150" s="86">
        <v>1</v>
      </c>
      <c r="H150" s="82">
        <v>175</v>
      </c>
      <c r="I150" s="86" t="s">
        <v>209</v>
      </c>
      <c r="J150" s="82">
        <f t="shared" ref="J150:J151" si="2">G150*H150</f>
        <v>175</v>
      </c>
    </row>
    <row r="151" spans="1:10" x14ac:dyDescent="0.2">
      <c r="B151" s="319"/>
      <c r="F151" s="270" t="s">
        <v>669</v>
      </c>
      <c r="G151" s="86">
        <v>0</v>
      </c>
      <c r="H151" s="82">
        <v>250</v>
      </c>
      <c r="I151" s="86" t="s">
        <v>209</v>
      </c>
      <c r="J151" s="82">
        <f t="shared" si="2"/>
        <v>0</v>
      </c>
    </row>
    <row r="153" spans="1:10" x14ac:dyDescent="0.2">
      <c r="A153" s="141">
        <v>1.84</v>
      </c>
      <c r="B153" s="111" t="s">
        <v>48</v>
      </c>
      <c r="C153" s="112"/>
      <c r="D153" s="114"/>
      <c r="E153" s="114"/>
      <c r="F153" s="114"/>
      <c r="G153" s="115"/>
      <c r="H153" s="114"/>
      <c r="I153" s="114"/>
      <c r="J153" s="114"/>
    </row>
    <row r="154" spans="1:10" x14ac:dyDescent="0.2">
      <c r="A154" s="125"/>
      <c r="B154" s="77"/>
      <c r="C154" s="95"/>
      <c r="D154" s="316"/>
      <c r="E154" s="316"/>
      <c r="F154" s="316"/>
      <c r="G154" s="317"/>
      <c r="H154" s="316"/>
      <c r="I154" s="316"/>
      <c r="J154" s="316"/>
    </row>
    <row r="155" spans="1:10" x14ac:dyDescent="0.2">
      <c r="A155" s="125"/>
      <c r="B155" s="329" t="s">
        <v>628</v>
      </c>
      <c r="C155" s="86"/>
      <c r="D155" s="319"/>
      <c r="E155" s="86"/>
      <c r="F155" s="319"/>
      <c r="G155" s="319"/>
      <c r="I155" s="263" t="s">
        <v>22</v>
      </c>
      <c r="J155" s="342">
        <f>SUM(J157)</f>
        <v>2250</v>
      </c>
    </row>
    <row r="156" spans="1:10" x14ac:dyDescent="0.2">
      <c r="A156" s="125"/>
      <c r="B156" s="71"/>
      <c r="C156" s="86"/>
      <c r="D156" s="319"/>
      <c r="E156" s="86"/>
      <c r="G156" s="319"/>
    </row>
    <row r="157" spans="1:10" x14ac:dyDescent="0.2">
      <c r="A157" s="71"/>
      <c r="B157" s="71"/>
      <c r="C157" s="86"/>
      <c r="D157" s="319"/>
      <c r="E157" s="86"/>
      <c r="F157" s="319" t="s">
        <v>170</v>
      </c>
      <c r="G157" s="86">
        <v>1</v>
      </c>
      <c r="H157" s="82">
        <v>2250</v>
      </c>
      <c r="I157" s="86" t="s">
        <v>209</v>
      </c>
      <c r="J157" s="82">
        <f>G157*H157</f>
        <v>2250</v>
      </c>
    </row>
    <row r="158" spans="1:10" x14ac:dyDescent="0.2">
      <c r="F158" s="270"/>
      <c r="G158" s="86"/>
      <c r="H158" s="82"/>
      <c r="I158" s="86"/>
      <c r="J158" s="82"/>
    </row>
    <row r="159" spans="1:10" x14ac:dyDescent="0.2">
      <c r="B159" s="319"/>
      <c r="F159" s="270"/>
      <c r="G159" s="86"/>
      <c r="H159" s="82"/>
      <c r="I159" s="86"/>
      <c r="J159" s="82"/>
    </row>
    <row r="171" spans="1:10" x14ac:dyDescent="0.2">
      <c r="A171" s="71"/>
      <c r="B171" s="71"/>
      <c r="C171" s="109"/>
      <c r="D171" s="74"/>
      <c r="E171" s="109"/>
      <c r="F171" s="109"/>
      <c r="G171" s="109"/>
      <c r="H171" s="109"/>
      <c r="I171" s="109"/>
      <c r="J171" s="109"/>
    </row>
  </sheetData>
  <mergeCells count="5">
    <mergeCell ref="B73:C73"/>
    <mergeCell ref="B87:C87"/>
    <mergeCell ref="B80:C80"/>
    <mergeCell ref="B120:C120"/>
    <mergeCell ref="B8:C8"/>
  </mergeCells>
  <phoneticPr fontId="30" type="noConversion"/>
  <pageMargins left="0.25" right="0.25" top="0.75" bottom="0.75" header="0.3" footer="0.3"/>
  <pageSetup scale="4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499984740745262"/>
    <pageSetUpPr fitToPage="1"/>
  </sheetPr>
  <dimension ref="A1:H47"/>
  <sheetViews>
    <sheetView zoomScaleNormal="100" workbookViewId="0">
      <selection activeCell="D27" sqref="D27"/>
    </sheetView>
  </sheetViews>
  <sheetFormatPr defaultColWidth="9.140625" defaultRowHeight="14.25" x14ac:dyDescent="0.2"/>
  <cols>
    <col min="1" max="8" width="15.7109375" style="239" customWidth="1"/>
    <col min="9" max="16384" width="9.140625" style="239"/>
  </cols>
  <sheetData>
    <row r="1" spans="1:8" ht="18" x14ac:dyDescent="0.25">
      <c r="A1" s="233" t="s">
        <v>451</v>
      </c>
      <c r="B1" s="234" t="s">
        <v>49</v>
      </c>
      <c r="C1" s="115"/>
      <c r="D1" s="115"/>
      <c r="E1" s="115"/>
      <c r="F1" s="115"/>
      <c r="G1" s="115"/>
      <c r="H1" s="115"/>
    </row>
    <row r="2" spans="1:8" x14ac:dyDescent="0.2">
      <c r="A2" s="108"/>
      <c r="B2" s="71"/>
      <c r="C2" s="71"/>
      <c r="D2" s="71"/>
      <c r="E2" s="71"/>
      <c r="F2" s="71"/>
      <c r="G2" s="71"/>
      <c r="H2" s="71"/>
    </row>
    <row r="3" spans="1:8" x14ac:dyDescent="0.2">
      <c r="A3" s="117">
        <v>2.0099999999999998</v>
      </c>
      <c r="B3" s="113" t="s">
        <v>211</v>
      </c>
      <c r="C3" s="114"/>
      <c r="D3" s="114"/>
      <c r="E3" s="114"/>
      <c r="F3" s="115"/>
      <c r="G3" s="114"/>
      <c r="H3" s="114"/>
    </row>
    <row r="4" spans="1:8" x14ac:dyDescent="0.2">
      <c r="A4" s="122"/>
      <c r="B4" s="77"/>
      <c r="C4" s="101"/>
      <c r="D4" s="97"/>
      <c r="E4" s="97"/>
      <c r="F4" s="77"/>
      <c r="G4" s="71"/>
      <c r="H4" s="71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449"/>
      <c r="C6" s="449"/>
      <c r="D6" s="449"/>
      <c r="E6" s="226">
        <v>0</v>
      </c>
      <c r="F6" s="226">
        <v>0</v>
      </c>
      <c r="G6" s="226">
        <v>0</v>
      </c>
      <c r="H6" s="226">
        <v>0</v>
      </c>
    </row>
    <row r="7" spans="1:8" ht="14.25" customHeight="1" x14ac:dyDescent="0.2">
      <c r="A7" s="84">
        <v>1</v>
      </c>
      <c r="B7" s="450"/>
      <c r="C7" s="450"/>
      <c r="D7" s="450"/>
      <c r="E7" s="137"/>
      <c r="F7" s="137"/>
      <c r="G7" s="137"/>
      <c r="H7" s="137"/>
    </row>
    <row r="8" spans="1:8" x14ac:dyDescent="0.2">
      <c r="A8" s="84">
        <v>2</v>
      </c>
      <c r="B8" s="450"/>
      <c r="C8" s="450"/>
      <c r="D8" s="450"/>
      <c r="E8" s="137"/>
      <c r="F8" s="137"/>
      <c r="G8" s="125"/>
      <c r="H8" s="125"/>
    </row>
    <row r="9" spans="1:8" x14ac:dyDescent="0.2">
      <c r="A9" s="84">
        <v>3</v>
      </c>
      <c r="B9" s="450"/>
      <c r="C9" s="450"/>
      <c r="D9" s="450"/>
      <c r="E9" s="137"/>
      <c r="F9" s="137"/>
      <c r="G9" s="137"/>
      <c r="H9" s="137"/>
    </row>
    <row r="10" spans="1:8" x14ac:dyDescent="0.2">
      <c r="A10" s="84">
        <v>4</v>
      </c>
      <c r="B10" s="450"/>
      <c r="C10" s="450"/>
      <c r="D10" s="450"/>
      <c r="E10" s="137"/>
      <c r="F10" s="137"/>
      <c r="G10" s="137"/>
      <c r="H10" s="137"/>
    </row>
    <row r="11" spans="1:8" x14ac:dyDescent="0.2">
      <c r="A11" s="84">
        <v>5</v>
      </c>
      <c r="B11" s="450"/>
      <c r="C11" s="450"/>
      <c r="D11" s="450"/>
      <c r="E11" s="125"/>
      <c r="F11" s="125"/>
      <c r="G11" s="125"/>
      <c r="H11" s="125"/>
    </row>
    <row r="12" spans="1:8" x14ac:dyDescent="0.2">
      <c r="A12" s="84">
        <v>6</v>
      </c>
      <c r="B12" s="450"/>
      <c r="C12" s="450"/>
      <c r="D12" s="450"/>
      <c r="E12" s="125"/>
      <c r="F12" s="270"/>
      <c r="G12" s="270"/>
      <c r="H12" s="270"/>
    </row>
    <row r="13" spans="1:8" x14ac:dyDescent="0.2">
      <c r="A13" s="84">
        <v>7</v>
      </c>
      <c r="B13" s="450"/>
      <c r="C13" s="450"/>
      <c r="D13" s="450"/>
      <c r="E13" s="270"/>
      <c r="F13" s="125"/>
      <c r="G13" s="315"/>
      <c r="H13" s="315"/>
    </row>
    <row r="14" spans="1:8" x14ac:dyDescent="0.2">
      <c r="A14" s="84">
        <v>8</v>
      </c>
      <c r="B14" s="450"/>
      <c r="C14" s="450"/>
      <c r="D14" s="450"/>
      <c r="E14" s="125"/>
      <c r="F14" s="125"/>
      <c r="G14" s="125"/>
      <c r="H14" s="125"/>
    </row>
    <row r="15" spans="1:8" ht="16.5" customHeight="1" x14ac:dyDescent="0.2">
      <c r="A15" s="84">
        <v>9</v>
      </c>
      <c r="B15" s="450"/>
      <c r="C15" s="450"/>
      <c r="D15" s="450"/>
      <c r="E15" s="137"/>
      <c r="F15" s="137"/>
      <c r="G15" s="315"/>
      <c r="H15" s="315"/>
    </row>
    <row r="16" spans="1:8" x14ac:dyDescent="0.2">
      <c r="A16" s="147">
        <v>10</v>
      </c>
      <c r="B16" s="451"/>
      <c r="C16" s="451"/>
      <c r="D16" s="451"/>
      <c r="E16" s="145"/>
      <c r="F16" s="145"/>
      <c r="G16" s="145"/>
      <c r="H16" s="145"/>
    </row>
    <row r="17" spans="1:8" x14ac:dyDescent="0.2">
      <c r="A17" s="108"/>
      <c r="B17" s="71"/>
      <c r="C17" s="71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A18" s="108"/>
      <c r="B18" s="71"/>
      <c r="C18" s="71"/>
      <c r="D18" s="71"/>
      <c r="E18" s="71"/>
      <c r="F18" s="71"/>
      <c r="G18" s="71"/>
      <c r="H18" s="71"/>
    </row>
    <row r="19" spans="1:8" x14ac:dyDescent="0.2">
      <c r="A19" s="76"/>
      <c r="B19" s="90"/>
      <c r="C19" s="91"/>
      <c r="G19" s="91"/>
      <c r="H19" s="91"/>
    </row>
    <row r="20" spans="1:8" x14ac:dyDescent="0.2">
      <c r="A20" s="122"/>
      <c r="B20" s="71"/>
      <c r="C20" s="126"/>
      <c r="D20" s="71"/>
      <c r="E20" s="119"/>
      <c r="F20" s="119"/>
      <c r="G20" s="121"/>
      <c r="H20" s="124"/>
    </row>
    <row r="21" spans="1:8" x14ac:dyDescent="0.2">
      <c r="A21" s="122"/>
      <c r="B21" s="71"/>
      <c r="C21" s="126"/>
      <c r="D21" s="71"/>
      <c r="E21" s="119"/>
      <c r="F21" s="119"/>
      <c r="G21" s="121"/>
      <c r="H21" s="124"/>
    </row>
    <row r="22" spans="1:8" x14ac:dyDescent="0.2">
      <c r="A22" s="122"/>
      <c r="B22" s="71"/>
      <c r="C22" s="71"/>
      <c r="D22" s="71"/>
      <c r="E22" s="125"/>
      <c r="F22" s="71"/>
      <c r="G22" s="71"/>
      <c r="H22" s="129"/>
    </row>
    <row r="23" spans="1:8" x14ac:dyDescent="0.2">
      <c r="A23" s="76"/>
      <c r="B23" s="77"/>
      <c r="C23" s="91"/>
      <c r="D23" s="91"/>
      <c r="E23" s="91"/>
      <c r="F23" s="75"/>
      <c r="G23" s="91"/>
      <c r="H23" s="91"/>
    </row>
    <row r="24" spans="1:8" x14ac:dyDescent="0.2">
      <c r="A24" s="122"/>
      <c r="B24" s="71"/>
      <c r="C24" s="122"/>
      <c r="D24" s="71"/>
      <c r="E24" s="125"/>
      <c r="F24" s="71"/>
      <c r="G24" s="71"/>
      <c r="H24" s="129"/>
    </row>
    <row r="25" spans="1:8" x14ac:dyDescent="0.2">
      <c r="A25" s="122"/>
      <c r="B25" s="71"/>
      <c r="C25" s="97"/>
      <c r="D25" s="71"/>
      <c r="E25" s="125"/>
      <c r="F25" s="71"/>
      <c r="G25" s="71"/>
      <c r="H25" s="129"/>
    </row>
    <row r="26" spans="1:8" x14ac:dyDescent="0.2">
      <c r="A26" s="122"/>
      <c r="B26" s="71"/>
      <c r="C26" s="97"/>
      <c r="D26" s="71"/>
      <c r="E26" s="125"/>
      <c r="F26" s="71"/>
      <c r="G26" s="71"/>
      <c r="H26" s="129"/>
    </row>
    <row r="27" spans="1:8" x14ac:dyDescent="0.2">
      <c r="A27" s="76"/>
      <c r="B27" s="77"/>
      <c r="C27" s="91"/>
      <c r="D27" s="91"/>
      <c r="E27" s="91"/>
      <c r="F27" s="75"/>
      <c r="G27" s="91"/>
      <c r="H27" s="91"/>
    </row>
    <row r="28" spans="1:8" x14ac:dyDescent="0.2">
      <c r="A28" s="122"/>
      <c r="B28" s="71"/>
      <c r="C28" s="97"/>
      <c r="D28" s="71"/>
      <c r="E28" s="125"/>
      <c r="F28" s="71"/>
      <c r="G28" s="71"/>
      <c r="H28" s="129"/>
    </row>
    <row r="29" spans="1:8" x14ac:dyDescent="0.2">
      <c r="A29" s="122"/>
      <c r="B29" s="71"/>
      <c r="C29" s="97"/>
      <c r="D29" s="71"/>
      <c r="E29" s="125"/>
      <c r="F29" s="71"/>
      <c r="G29" s="71"/>
      <c r="H29" s="129"/>
    </row>
    <row r="30" spans="1:8" x14ac:dyDescent="0.2">
      <c r="A30" s="122"/>
      <c r="B30" s="71"/>
      <c r="C30" s="71"/>
      <c r="D30" s="71"/>
      <c r="E30" s="71"/>
      <c r="F30" s="71"/>
      <c r="G30" s="71"/>
      <c r="H30" s="87"/>
    </row>
    <row r="31" spans="1:8" x14ac:dyDescent="0.2">
      <c r="A31" s="76"/>
      <c r="B31" s="90"/>
      <c r="C31" s="91"/>
      <c r="D31" s="91"/>
      <c r="E31" s="91"/>
      <c r="F31" s="75"/>
      <c r="G31" s="91"/>
      <c r="H31" s="91"/>
    </row>
    <row r="32" spans="1:8" x14ac:dyDescent="0.2">
      <c r="A32" s="108"/>
      <c r="B32" s="71"/>
      <c r="C32" s="71"/>
      <c r="D32" s="71"/>
      <c r="E32" s="71"/>
      <c r="F32" s="71"/>
      <c r="G32" s="71"/>
      <c r="H32" s="71"/>
    </row>
    <row r="33" spans="1:8" x14ac:dyDescent="0.2">
      <c r="A33" s="108"/>
      <c r="B33" s="71"/>
      <c r="C33" s="71"/>
      <c r="D33" s="71"/>
      <c r="E33" s="71"/>
      <c r="F33" s="71"/>
      <c r="G33" s="71"/>
      <c r="H33" s="71"/>
    </row>
    <row r="34" spans="1:8" x14ac:dyDescent="0.2">
      <c r="A34" s="108"/>
      <c r="B34" s="71"/>
      <c r="C34" s="71"/>
      <c r="D34" s="71"/>
      <c r="E34" s="71"/>
      <c r="F34" s="71"/>
      <c r="G34" s="71"/>
      <c r="H34" s="71"/>
    </row>
    <row r="35" spans="1:8" x14ac:dyDescent="0.2">
      <c r="A35" s="123"/>
      <c r="B35" s="90"/>
      <c r="C35" s="91"/>
      <c r="D35" s="91"/>
      <c r="E35" s="91"/>
      <c r="F35" s="75"/>
      <c r="G35" s="91"/>
      <c r="H35" s="91"/>
    </row>
    <row r="36" spans="1:8" x14ac:dyDescent="0.2">
      <c r="A36" s="107"/>
      <c r="B36" s="71"/>
      <c r="C36" s="126"/>
      <c r="D36" s="109"/>
      <c r="E36" s="119"/>
      <c r="F36" s="120"/>
      <c r="G36" s="121"/>
      <c r="H36" s="130"/>
    </row>
    <row r="37" spans="1:8" x14ac:dyDescent="0.2">
      <c r="A37" s="107"/>
      <c r="B37" s="71"/>
      <c r="C37" s="71"/>
      <c r="D37" s="71"/>
      <c r="E37" s="71"/>
      <c r="F37" s="71"/>
      <c r="G37" s="71"/>
      <c r="H37" s="87"/>
    </row>
    <row r="38" spans="1:8" x14ac:dyDescent="0.2">
      <c r="A38" s="107"/>
      <c r="B38" s="71"/>
      <c r="C38" s="109"/>
      <c r="D38" s="119"/>
      <c r="E38" s="120"/>
      <c r="F38" s="121"/>
      <c r="G38" s="120"/>
      <c r="H38" s="87"/>
    </row>
    <row r="39" spans="1:8" x14ac:dyDescent="0.2">
      <c r="A39" s="76"/>
      <c r="B39" s="77"/>
      <c r="C39" s="91"/>
      <c r="D39" s="91"/>
      <c r="E39" s="91"/>
      <c r="F39" s="75"/>
      <c r="G39" s="91"/>
      <c r="H39" s="91"/>
    </row>
    <row r="40" spans="1:8" x14ac:dyDescent="0.2">
      <c r="A40" s="107"/>
      <c r="B40" s="71"/>
      <c r="C40" s="109"/>
      <c r="D40" s="119"/>
      <c r="E40" s="120"/>
      <c r="F40" s="121"/>
      <c r="G40" s="120"/>
      <c r="H40" s="87"/>
    </row>
    <row r="41" spans="1:8" x14ac:dyDescent="0.2">
      <c r="A41" s="107"/>
      <c r="B41" s="71"/>
      <c r="C41" s="109"/>
      <c r="D41" s="119"/>
      <c r="E41" s="120"/>
      <c r="F41" s="121"/>
      <c r="G41" s="120"/>
      <c r="H41" s="87"/>
    </row>
    <row r="42" spans="1:8" x14ac:dyDescent="0.2">
      <c r="A42" s="107"/>
      <c r="B42" s="71"/>
      <c r="C42" s="109"/>
      <c r="D42" s="119"/>
      <c r="E42" s="120"/>
      <c r="F42" s="121"/>
      <c r="G42" s="120"/>
      <c r="H42" s="87"/>
    </row>
    <row r="43" spans="1:8" x14ac:dyDescent="0.2">
      <c r="A43" s="76"/>
      <c r="B43" s="77"/>
      <c r="C43" s="91"/>
      <c r="D43" s="91"/>
      <c r="E43" s="91"/>
      <c r="F43" s="75"/>
      <c r="G43" s="91"/>
      <c r="H43" s="91"/>
    </row>
    <row r="44" spans="1:8" x14ac:dyDescent="0.2">
      <c r="A44" s="107"/>
      <c r="B44" s="77"/>
      <c r="C44" s="91"/>
      <c r="D44" s="91"/>
      <c r="E44" s="91"/>
      <c r="F44" s="75"/>
      <c r="G44" s="91"/>
      <c r="H44" s="131"/>
    </row>
    <row r="45" spans="1:8" x14ac:dyDescent="0.2">
      <c r="A45" s="107"/>
      <c r="B45" s="77"/>
      <c r="C45" s="91"/>
      <c r="D45" s="91"/>
      <c r="E45" s="91"/>
      <c r="F45" s="75"/>
      <c r="G45" s="91"/>
      <c r="H45" s="131"/>
    </row>
    <row r="46" spans="1:8" x14ac:dyDescent="0.2">
      <c r="A46" s="107"/>
      <c r="B46" s="71"/>
      <c r="C46" s="109"/>
      <c r="D46" s="119"/>
      <c r="E46" s="120"/>
      <c r="F46" s="121"/>
      <c r="G46" s="120"/>
      <c r="H46" s="87"/>
    </row>
    <row r="47" spans="1:8" x14ac:dyDescent="0.2">
      <c r="A47" s="76"/>
      <c r="B47" s="77"/>
      <c r="C47" s="91"/>
      <c r="D47" s="91"/>
      <c r="E47" s="91"/>
      <c r="F47" s="75"/>
      <c r="G47" s="91"/>
      <c r="H47" s="91"/>
    </row>
  </sheetData>
  <mergeCells count="11">
    <mergeCell ref="B16:D16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4EB36-6647-42CA-A413-2928045248D4}">
  <sheetPr>
    <tabColor theme="1" tint="0.499984740745262"/>
    <pageSetUpPr fitToPage="1"/>
  </sheetPr>
  <dimension ref="A1:H56"/>
  <sheetViews>
    <sheetView zoomScaleNormal="100" workbookViewId="0">
      <selection activeCell="K30" sqref="K30"/>
    </sheetView>
  </sheetViews>
  <sheetFormatPr defaultColWidth="9.140625" defaultRowHeight="12.75" x14ac:dyDescent="0.2"/>
  <cols>
    <col min="1" max="8" width="15.7109375" style="71" customWidth="1"/>
    <col min="9" max="16384" width="9.140625" style="71"/>
  </cols>
  <sheetData>
    <row r="1" spans="1:8" s="136" customFormat="1" ht="18" x14ac:dyDescent="0.25">
      <c r="A1" s="236" t="s">
        <v>453</v>
      </c>
      <c r="B1" s="234" t="s">
        <v>50</v>
      </c>
      <c r="C1" s="115"/>
      <c r="D1" s="115"/>
      <c r="E1" s="115"/>
      <c r="F1" s="115"/>
      <c r="G1" s="115"/>
      <c r="H1" s="115"/>
    </row>
    <row r="3" spans="1:8" x14ac:dyDescent="0.2">
      <c r="A3" s="117">
        <v>3.3</v>
      </c>
      <c r="B3" s="111" t="s">
        <v>52</v>
      </c>
      <c r="C3" s="142"/>
      <c r="D3" s="114"/>
      <c r="E3" s="114"/>
      <c r="F3" s="115"/>
      <c r="G3" s="114"/>
      <c r="H3" s="114"/>
    </row>
    <row r="4" spans="1:8" x14ac:dyDescent="0.2">
      <c r="A4" s="125"/>
      <c r="C4" s="126"/>
      <c r="D4" s="79"/>
      <c r="E4" s="79"/>
      <c r="F4" s="94"/>
      <c r="G4" s="79"/>
      <c r="H4" s="79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449"/>
      <c r="C6" s="449"/>
      <c r="D6" s="449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450"/>
      <c r="C7" s="450"/>
      <c r="D7" s="450"/>
      <c r="E7" s="137"/>
      <c r="F7" s="137"/>
      <c r="G7" s="137"/>
      <c r="H7" s="137"/>
    </row>
    <row r="8" spans="1:8" x14ac:dyDescent="0.2">
      <c r="A8" s="84">
        <v>2</v>
      </c>
      <c r="B8" s="450"/>
      <c r="C8" s="450"/>
      <c r="D8" s="450"/>
      <c r="E8" s="137"/>
      <c r="F8" s="137"/>
      <c r="G8" s="125"/>
      <c r="H8" s="125"/>
    </row>
    <row r="9" spans="1:8" x14ac:dyDescent="0.2">
      <c r="A9" s="84">
        <v>3</v>
      </c>
      <c r="B9" s="450"/>
      <c r="C9" s="450"/>
      <c r="D9" s="450"/>
      <c r="E9" s="137"/>
      <c r="F9" s="137"/>
      <c r="G9" s="137"/>
      <c r="H9" s="137"/>
    </row>
    <row r="10" spans="1:8" x14ac:dyDescent="0.2">
      <c r="A10" s="84">
        <v>4</v>
      </c>
      <c r="B10" s="450"/>
      <c r="C10" s="450"/>
      <c r="D10" s="450"/>
      <c r="E10" s="137"/>
      <c r="F10" s="137"/>
      <c r="G10" s="137"/>
      <c r="H10" s="137"/>
    </row>
    <row r="11" spans="1:8" x14ac:dyDescent="0.2">
      <c r="A11" s="84">
        <v>5</v>
      </c>
      <c r="B11" s="450"/>
      <c r="C11" s="450"/>
      <c r="D11" s="450"/>
      <c r="E11" s="125"/>
      <c r="F11" s="125"/>
      <c r="G11" s="125"/>
      <c r="H11" s="125"/>
    </row>
    <row r="12" spans="1:8" x14ac:dyDescent="0.2">
      <c r="A12" s="84">
        <v>6</v>
      </c>
      <c r="B12" s="450"/>
      <c r="C12" s="450"/>
      <c r="D12" s="450"/>
      <c r="E12" s="125"/>
      <c r="F12" s="270"/>
      <c r="G12" s="270"/>
      <c r="H12" s="270"/>
    </row>
    <row r="13" spans="1:8" x14ac:dyDescent="0.2">
      <c r="A13" s="84">
        <v>7</v>
      </c>
      <c r="B13" s="450"/>
      <c r="C13" s="450"/>
      <c r="D13" s="450"/>
      <c r="E13" s="270"/>
      <c r="F13" s="125"/>
      <c r="G13" s="315"/>
      <c r="H13" s="315"/>
    </row>
    <row r="14" spans="1:8" x14ac:dyDescent="0.2">
      <c r="A14" s="84">
        <v>8</v>
      </c>
      <c r="B14" s="450"/>
      <c r="C14" s="450"/>
      <c r="D14" s="450"/>
      <c r="E14" s="125"/>
      <c r="F14" s="125"/>
      <c r="G14" s="125"/>
      <c r="H14" s="125"/>
    </row>
    <row r="15" spans="1:8" x14ac:dyDescent="0.2">
      <c r="A15" s="84">
        <v>9</v>
      </c>
      <c r="B15" s="450"/>
      <c r="C15" s="450"/>
      <c r="D15" s="450"/>
      <c r="E15" s="137"/>
      <c r="F15" s="137"/>
      <c r="G15" s="315"/>
      <c r="H15" s="315"/>
    </row>
    <row r="16" spans="1:8" x14ac:dyDescent="0.2">
      <c r="A16" s="147">
        <v>10</v>
      </c>
      <c r="B16" s="451"/>
      <c r="C16" s="451"/>
      <c r="D16" s="451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A18" s="125"/>
      <c r="C18" s="126"/>
      <c r="D18" s="79"/>
      <c r="E18" s="79"/>
      <c r="F18" s="94"/>
      <c r="G18" s="79"/>
      <c r="H18" s="79"/>
    </row>
    <row r="19" spans="1:8" x14ac:dyDescent="0.2">
      <c r="A19" s="117">
        <v>3.32</v>
      </c>
      <c r="B19" s="111" t="s">
        <v>54</v>
      </c>
      <c r="C19" s="142"/>
      <c r="D19" s="114"/>
      <c r="E19" s="114"/>
      <c r="F19" s="115"/>
      <c r="G19" s="114"/>
      <c r="H19" s="114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449"/>
      <c r="C22" s="449"/>
      <c r="D22" s="44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450"/>
      <c r="C23" s="450"/>
      <c r="D23" s="450"/>
      <c r="E23" s="137"/>
      <c r="F23" s="137"/>
      <c r="G23" s="137"/>
      <c r="H23" s="137"/>
    </row>
    <row r="24" spans="1:8" x14ac:dyDescent="0.2">
      <c r="A24" s="84">
        <v>2</v>
      </c>
      <c r="B24" s="450"/>
      <c r="C24" s="450"/>
      <c r="D24" s="450"/>
      <c r="E24" s="137"/>
      <c r="F24" s="137"/>
      <c r="G24" s="125"/>
      <c r="H24" s="125"/>
    </row>
    <row r="25" spans="1:8" x14ac:dyDescent="0.2">
      <c r="A25" s="84">
        <v>3</v>
      </c>
      <c r="B25" s="450"/>
      <c r="C25" s="450"/>
      <c r="D25" s="450"/>
      <c r="E25" s="137"/>
      <c r="F25" s="137"/>
      <c r="G25" s="137"/>
      <c r="H25" s="137"/>
    </row>
    <row r="26" spans="1:8" x14ac:dyDescent="0.2">
      <c r="A26" s="84">
        <v>4</v>
      </c>
      <c r="B26" s="450"/>
      <c r="C26" s="450"/>
      <c r="D26" s="450"/>
      <c r="E26" s="137"/>
      <c r="F26" s="137"/>
      <c r="G26" s="137"/>
      <c r="H26" s="137"/>
    </row>
    <row r="27" spans="1:8" x14ac:dyDescent="0.2">
      <c r="A27" s="84">
        <v>5</v>
      </c>
      <c r="B27" s="450"/>
      <c r="C27" s="450"/>
      <c r="D27" s="450"/>
      <c r="E27" s="125"/>
      <c r="F27" s="125"/>
      <c r="G27" s="125"/>
      <c r="H27" s="125"/>
    </row>
    <row r="28" spans="1:8" x14ac:dyDescent="0.2">
      <c r="A28" s="84">
        <v>6</v>
      </c>
      <c r="B28" s="450"/>
      <c r="C28" s="450"/>
      <c r="D28" s="450"/>
      <c r="E28" s="125"/>
      <c r="F28" s="270"/>
      <c r="G28" s="270"/>
      <c r="H28" s="270"/>
    </row>
    <row r="29" spans="1:8" x14ac:dyDescent="0.2">
      <c r="A29" s="84">
        <v>7</v>
      </c>
      <c r="B29" s="450"/>
      <c r="C29" s="450"/>
      <c r="D29" s="450"/>
      <c r="E29" s="270"/>
      <c r="F29" s="125"/>
      <c r="G29" s="315"/>
      <c r="H29" s="315"/>
    </row>
    <row r="30" spans="1:8" x14ac:dyDescent="0.2">
      <c r="A30" s="84">
        <v>8</v>
      </c>
      <c r="B30" s="450"/>
      <c r="C30" s="450"/>
      <c r="D30" s="450"/>
      <c r="E30" s="125"/>
      <c r="F30" s="125"/>
      <c r="G30" s="125"/>
      <c r="H30" s="125"/>
    </row>
    <row r="31" spans="1:8" x14ac:dyDescent="0.2">
      <c r="A31" s="84">
        <v>9</v>
      </c>
      <c r="B31" s="450"/>
      <c r="C31" s="450"/>
      <c r="D31" s="450"/>
      <c r="E31" s="137"/>
      <c r="F31" s="137"/>
      <c r="G31" s="315"/>
      <c r="H31" s="315"/>
    </row>
    <row r="32" spans="1:8" x14ac:dyDescent="0.2">
      <c r="A32" s="147">
        <v>10</v>
      </c>
      <c r="B32" s="451"/>
      <c r="C32" s="451"/>
      <c r="D32" s="451"/>
      <c r="E32" s="145"/>
      <c r="F32" s="145"/>
      <c r="G32" s="145"/>
      <c r="H32" s="145"/>
    </row>
    <row r="33" spans="1:8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A34" s="108"/>
      <c r="D34" s="263"/>
      <c r="E34" s="143"/>
      <c r="F34" s="143"/>
      <c r="G34" s="143"/>
      <c r="H34" s="143"/>
    </row>
    <row r="35" spans="1:8" x14ac:dyDescent="0.2">
      <c r="A35" s="264" t="s">
        <v>548</v>
      </c>
      <c r="B35" s="77"/>
      <c r="C35" s="118"/>
      <c r="D35" s="91"/>
      <c r="E35" s="91"/>
      <c r="F35" s="75"/>
      <c r="G35" s="91"/>
      <c r="H35" s="91"/>
    </row>
    <row r="36" spans="1:8" x14ac:dyDescent="0.2">
      <c r="A36" s="71" t="s">
        <v>477</v>
      </c>
      <c r="C36" s="71">
        <v>0</v>
      </c>
      <c r="D36" s="71" t="s">
        <v>212</v>
      </c>
    </row>
    <row r="37" spans="1:8" x14ac:dyDescent="0.2">
      <c r="A37" s="139" t="s">
        <v>225</v>
      </c>
      <c r="B37" s="139"/>
      <c r="C37" s="139">
        <v>0</v>
      </c>
      <c r="D37" s="139" t="s">
        <v>212</v>
      </c>
    </row>
    <row r="38" spans="1:8" x14ac:dyDescent="0.2">
      <c r="C38" s="71">
        <f>SUM(C36:C37)</f>
        <v>0</v>
      </c>
      <c r="D38" s="71" t="s">
        <v>212</v>
      </c>
    </row>
    <row r="40" spans="1:8" x14ac:dyDescent="0.2">
      <c r="A40" s="140" t="s">
        <v>15</v>
      </c>
      <c r="H40" s="82"/>
    </row>
    <row r="41" spans="1:8" x14ac:dyDescent="0.2">
      <c r="A41" s="71" t="s">
        <v>213</v>
      </c>
      <c r="E41" s="71">
        <v>0</v>
      </c>
      <c r="F41" s="82">
        <v>7.4999999999999997E-2</v>
      </c>
      <c r="G41" s="71" t="s">
        <v>214</v>
      </c>
      <c r="H41" s="82">
        <f t="shared" ref="H41:H55" si="2">E41*F41</f>
        <v>0</v>
      </c>
    </row>
    <row r="42" spans="1:8" x14ac:dyDescent="0.2">
      <c r="A42" s="71" t="s">
        <v>215</v>
      </c>
      <c r="E42" s="71">
        <v>0</v>
      </c>
      <c r="F42" s="82">
        <v>22</v>
      </c>
      <c r="G42" s="71" t="s">
        <v>216</v>
      </c>
      <c r="H42" s="82">
        <f t="shared" si="2"/>
        <v>0</v>
      </c>
    </row>
    <row r="43" spans="1:8" x14ac:dyDescent="0.2">
      <c r="A43" s="71" t="s">
        <v>478</v>
      </c>
      <c r="E43" s="71">
        <v>0</v>
      </c>
      <c r="F43" s="82">
        <v>22</v>
      </c>
      <c r="G43" s="71" t="s">
        <v>216</v>
      </c>
      <c r="H43" s="82">
        <f t="shared" si="2"/>
        <v>0</v>
      </c>
    </row>
    <row r="44" spans="1:8" x14ac:dyDescent="0.2">
      <c r="A44" s="71" t="s">
        <v>217</v>
      </c>
      <c r="E44" s="71">
        <v>0</v>
      </c>
      <c r="F44" s="82">
        <v>131.85</v>
      </c>
      <c r="G44" s="71" t="s">
        <v>218</v>
      </c>
      <c r="H44" s="82">
        <f t="shared" si="2"/>
        <v>0</v>
      </c>
    </row>
    <row r="45" spans="1:8" x14ac:dyDescent="0.2">
      <c r="A45" s="71" t="s">
        <v>219</v>
      </c>
      <c r="D45" s="71" t="s">
        <v>220</v>
      </c>
      <c r="E45" s="71">
        <v>0</v>
      </c>
      <c r="F45" s="82">
        <v>125</v>
      </c>
      <c r="G45" s="71" t="s">
        <v>197</v>
      </c>
      <c r="H45" s="82">
        <f t="shared" si="2"/>
        <v>0</v>
      </c>
    </row>
    <row r="46" spans="1:8" x14ac:dyDescent="0.2">
      <c r="F46" s="82"/>
      <c r="H46" s="82"/>
    </row>
    <row r="47" spans="1:8" x14ac:dyDescent="0.2">
      <c r="A47" s="140" t="s">
        <v>221</v>
      </c>
      <c r="F47" s="82"/>
      <c r="H47" s="82"/>
    </row>
    <row r="48" spans="1:8" x14ac:dyDescent="0.2">
      <c r="A48" s="71" t="s">
        <v>477</v>
      </c>
      <c r="E48" s="71">
        <v>0</v>
      </c>
      <c r="F48" s="82">
        <v>6.75</v>
      </c>
      <c r="G48" s="71" t="s">
        <v>214</v>
      </c>
      <c r="H48" s="82">
        <f t="shared" si="2"/>
        <v>0</v>
      </c>
    </row>
    <row r="49" spans="1:8" x14ac:dyDescent="0.2">
      <c r="A49" s="71" t="s">
        <v>222</v>
      </c>
      <c r="E49" s="71">
        <v>0</v>
      </c>
      <c r="F49" s="82">
        <v>0.35</v>
      </c>
      <c r="G49" s="71" t="s">
        <v>214</v>
      </c>
      <c r="H49" s="82">
        <f t="shared" si="2"/>
        <v>0</v>
      </c>
    </row>
    <row r="50" spans="1:8" x14ac:dyDescent="0.2">
      <c r="A50" s="71" t="s">
        <v>223</v>
      </c>
      <c r="E50" s="71">
        <v>0</v>
      </c>
      <c r="F50" s="82">
        <v>10</v>
      </c>
      <c r="G50" s="71" t="s">
        <v>224</v>
      </c>
      <c r="H50" s="82">
        <f t="shared" si="2"/>
        <v>0</v>
      </c>
    </row>
    <row r="51" spans="1:8" x14ac:dyDescent="0.2">
      <c r="A51" s="71" t="s">
        <v>225</v>
      </c>
      <c r="E51" s="71">
        <v>0</v>
      </c>
      <c r="F51" s="82">
        <v>6.75</v>
      </c>
      <c r="G51" s="71" t="s">
        <v>214</v>
      </c>
      <c r="H51" s="82">
        <f t="shared" si="2"/>
        <v>0</v>
      </c>
    </row>
    <row r="52" spans="1:8" x14ac:dyDescent="0.2">
      <c r="A52" s="71" t="s">
        <v>226</v>
      </c>
      <c r="E52" s="71">
        <v>0</v>
      </c>
      <c r="F52" s="82">
        <v>0.05</v>
      </c>
      <c r="G52" s="71" t="s">
        <v>214</v>
      </c>
      <c r="H52" s="82">
        <f t="shared" si="2"/>
        <v>0</v>
      </c>
    </row>
    <row r="53" spans="1:8" x14ac:dyDescent="0.2">
      <c r="A53" s="71" t="s">
        <v>227</v>
      </c>
      <c r="E53" s="71">
        <v>0</v>
      </c>
      <c r="F53" s="82">
        <v>0.25</v>
      </c>
      <c r="G53" s="71" t="s">
        <v>214</v>
      </c>
      <c r="H53" s="82">
        <f t="shared" si="2"/>
        <v>0</v>
      </c>
    </row>
    <row r="54" spans="1:8" x14ac:dyDescent="0.2">
      <c r="A54" s="71" t="s">
        <v>228</v>
      </c>
      <c r="E54" s="71">
        <v>0</v>
      </c>
      <c r="F54" s="82">
        <v>1700</v>
      </c>
      <c r="G54" s="71" t="s">
        <v>197</v>
      </c>
      <c r="H54" s="82">
        <f t="shared" si="2"/>
        <v>0</v>
      </c>
    </row>
    <row r="55" spans="1:8" x14ac:dyDescent="0.2">
      <c r="A55" s="139" t="s">
        <v>229</v>
      </c>
      <c r="B55" s="139"/>
      <c r="C55" s="139"/>
      <c r="D55" s="139"/>
      <c r="E55" s="139">
        <v>0</v>
      </c>
      <c r="F55" s="150">
        <v>0.12</v>
      </c>
      <c r="G55" s="139" t="s">
        <v>214</v>
      </c>
      <c r="H55" s="150">
        <f t="shared" si="2"/>
        <v>0</v>
      </c>
    </row>
    <row r="56" spans="1:8" x14ac:dyDescent="0.2">
      <c r="A56" s="101"/>
      <c r="G56" s="101" t="s">
        <v>22</v>
      </c>
      <c r="H56" s="99">
        <f>SUM(H41:H55)</f>
        <v>0</v>
      </c>
    </row>
  </sheetData>
  <mergeCells count="22">
    <mergeCell ref="B6:D6"/>
    <mergeCell ref="B7:D7"/>
    <mergeCell ref="B8:D8"/>
    <mergeCell ref="B32:D32"/>
    <mergeCell ref="B14:D14"/>
    <mergeCell ref="B15:D15"/>
    <mergeCell ref="B16:D16"/>
    <mergeCell ref="B9:D9"/>
    <mergeCell ref="B10:D10"/>
    <mergeCell ref="B11:D11"/>
    <mergeCell ref="B12:D12"/>
    <mergeCell ref="B13:D13"/>
    <mergeCell ref="B27:D27"/>
    <mergeCell ref="B28:D28"/>
    <mergeCell ref="B29:D29"/>
    <mergeCell ref="B30:D30"/>
    <mergeCell ref="B31:D31"/>
    <mergeCell ref="B22:D22"/>
    <mergeCell ref="B23:D23"/>
    <mergeCell ref="B24:D24"/>
    <mergeCell ref="B25:D25"/>
    <mergeCell ref="B26:D26"/>
  </mergeCells>
  <pageMargins left="0.25" right="0.25" top="0.75" bottom="0.75" header="0.3" footer="0.3"/>
  <pageSetup scale="62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01FE3-14FF-46D9-B25F-F287D1B22856}">
  <sheetPr>
    <tabColor theme="0" tint="-0.499984740745262"/>
    <pageSetUpPr fitToPage="1"/>
  </sheetPr>
  <dimension ref="A1:O128"/>
  <sheetViews>
    <sheetView topLeftCell="A24" zoomScaleNormal="100" workbookViewId="0">
      <selection activeCell="K38" sqref="K38"/>
    </sheetView>
  </sheetViews>
  <sheetFormatPr defaultColWidth="9.140625" defaultRowHeight="12.75" x14ac:dyDescent="0.2"/>
  <cols>
    <col min="1" max="8" width="15.7109375" style="71" customWidth="1"/>
    <col min="9" max="9" width="25.140625" style="71" bestFit="1" customWidth="1"/>
    <col min="10" max="10" width="9.140625" style="71"/>
    <col min="11" max="11" width="21.42578125" style="71" bestFit="1" customWidth="1"/>
    <col min="12" max="14" width="9.140625" style="71"/>
    <col min="15" max="15" width="12.140625" style="71" bestFit="1" customWidth="1"/>
    <col min="16" max="16384" width="9.140625" style="71"/>
  </cols>
  <sheetData>
    <row r="1" spans="1:8" s="136" customFormat="1" ht="18" x14ac:dyDescent="0.25">
      <c r="A1" s="235" t="s">
        <v>454</v>
      </c>
      <c r="B1" s="234" t="s">
        <v>55</v>
      </c>
      <c r="C1" s="132"/>
      <c r="D1" s="115"/>
      <c r="E1" s="115"/>
      <c r="F1" s="115"/>
      <c r="G1" s="115"/>
      <c r="H1" s="115"/>
    </row>
    <row r="2" spans="1:8" ht="14.25" x14ac:dyDescent="0.2">
      <c r="A2" s="134"/>
      <c r="B2" s="135"/>
      <c r="C2" s="72"/>
      <c r="D2" s="73"/>
      <c r="E2" s="72"/>
      <c r="F2" s="72"/>
      <c r="G2" s="72"/>
      <c r="H2" s="72"/>
    </row>
    <row r="3" spans="1:8" ht="15" customHeight="1" x14ac:dyDescent="0.2">
      <c r="A3" s="117">
        <v>4.21</v>
      </c>
      <c r="B3" s="111" t="s">
        <v>486</v>
      </c>
      <c r="C3" s="112"/>
      <c r="D3" s="154"/>
      <c r="E3" s="114"/>
      <c r="F3" s="114"/>
      <c r="G3" s="115"/>
      <c r="H3" s="114"/>
    </row>
    <row r="4" spans="1:8" ht="15" customHeight="1" x14ac:dyDescent="0.2">
      <c r="A4" s="122"/>
    </row>
    <row r="5" spans="1:8" ht="15" customHeight="1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ht="15" customHeight="1" x14ac:dyDescent="0.2">
      <c r="A6" s="84" t="s">
        <v>434</v>
      </c>
      <c r="B6" s="449"/>
      <c r="C6" s="449"/>
      <c r="D6" s="449"/>
      <c r="E6" s="226">
        <v>0</v>
      </c>
      <c r="F6" s="226">
        <v>0</v>
      </c>
      <c r="G6" s="226">
        <v>0</v>
      </c>
      <c r="H6" s="226">
        <v>0</v>
      </c>
    </row>
    <row r="7" spans="1:8" ht="15" customHeight="1" x14ac:dyDescent="0.2">
      <c r="A7" s="84">
        <v>1</v>
      </c>
      <c r="B7" s="450"/>
      <c r="C7" s="450"/>
      <c r="D7" s="450"/>
      <c r="E7" s="137"/>
      <c r="F7" s="137"/>
      <c r="G7" s="137"/>
      <c r="H7" s="137"/>
    </row>
    <row r="8" spans="1:8" ht="15" customHeight="1" x14ac:dyDescent="0.2">
      <c r="A8" s="84">
        <v>2</v>
      </c>
      <c r="B8" s="450"/>
      <c r="C8" s="450"/>
      <c r="D8" s="450"/>
      <c r="E8" s="137"/>
      <c r="F8" s="137"/>
      <c r="G8" s="125"/>
      <c r="H8" s="125"/>
    </row>
    <row r="9" spans="1:8" ht="15" customHeight="1" x14ac:dyDescent="0.2">
      <c r="A9" s="84">
        <v>3</v>
      </c>
      <c r="B9" s="450"/>
      <c r="C9" s="450"/>
      <c r="D9" s="450"/>
      <c r="E9" s="137"/>
      <c r="F9" s="137"/>
      <c r="G9" s="137"/>
      <c r="H9" s="137"/>
    </row>
    <row r="10" spans="1:8" ht="15" customHeight="1" x14ac:dyDescent="0.2">
      <c r="A10" s="84">
        <v>4</v>
      </c>
      <c r="B10" s="450"/>
      <c r="C10" s="450"/>
      <c r="D10" s="450"/>
      <c r="E10" s="137"/>
      <c r="F10" s="137"/>
      <c r="G10" s="137"/>
      <c r="H10" s="137"/>
    </row>
    <row r="11" spans="1:8" ht="15" customHeight="1" x14ac:dyDescent="0.2">
      <c r="A11" s="84">
        <v>5</v>
      </c>
      <c r="B11" s="450"/>
      <c r="C11" s="450"/>
      <c r="D11" s="450"/>
      <c r="E11" s="125"/>
      <c r="F11" s="125"/>
      <c r="G11" s="125"/>
      <c r="H11" s="125"/>
    </row>
    <row r="12" spans="1:8" ht="15" customHeight="1" x14ac:dyDescent="0.2">
      <c r="A12" s="84">
        <v>6</v>
      </c>
      <c r="B12" s="450"/>
      <c r="C12" s="450"/>
      <c r="D12" s="450"/>
      <c r="E12" s="125"/>
      <c r="F12" s="270"/>
      <c r="G12" s="270"/>
      <c r="H12" s="270"/>
    </row>
    <row r="13" spans="1:8" ht="15" customHeight="1" x14ac:dyDescent="0.2">
      <c r="A13" s="84">
        <v>7</v>
      </c>
      <c r="B13" s="450"/>
      <c r="C13" s="450"/>
      <c r="D13" s="450"/>
      <c r="E13" s="270"/>
      <c r="F13" s="125"/>
      <c r="G13" s="315"/>
      <c r="H13" s="315"/>
    </row>
    <row r="14" spans="1:8" ht="15" customHeight="1" x14ac:dyDescent="0.2">
      <c r="A14" s="84">
        <v>8</v>
      </c>
      <c r="B14" s="450"/>
      <c r="C14" s="450"/>
      <c r="D14" s="450"/>
      <c r="E14" s="125"/>
      <c r="F14" s="125"/>
      <c r="G14" s="125"/>
      <c r="H14" s="125"/>
    </row>
    <row r="15" spans="1:8" ht="15" customHeight="1" x14ac:dyDescent="0.2">
      <c r="A15" s="84">
        <v>9</v>
      </c>
      <c r="B15" s="450"/>
      <c r="C15" s="450"/>
      <c r="D15" s="450"/>
      <c r="E15" s="137"/>
      <c r="F15" s="137"/>
      <c r="G15" s="315"/>
      <c r="H15" s="315"/>
    </row>
    <row r="16" spans="1:8" x14ac:dyDescent="0.2">
      <c r="A16" s="147">
        <v>10</v>
      </c>
      <c r="B16" s="451"/>
      <c r="C16" s="451"/>
      <c r="D16" s="451"/>
      <c r="E16" s="145"/>
      <c r="F16" s="145"/>
      <c r="G16" s="145"/>
      <c r="H16" s="145"/>
    </row>
    <row r="17" spans="1:15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15" x14ac:dyDescent="0.2">
      <c r="A18" s="108"/>
      <c r="D18" s="263"/>
      <c r="E18" s="143"/>
      <c r="F18" s="143"/>
      <c r="G18" s="143"/>
      <c r="H18" s="143"/>
    </row>
    <row r="19" spans="1:15" x14ac:dyDescent="0.2">
      <c r="A19" s="77" t="s">
        <v>781</v>
      </c>
      <c r="I19" s="77" t="s">
        <v>782</v>
      </c>
    </row>
    <row r="20" spans="1:15" x14ac:dyDescent="0.2">
      <c r="A20" s="264" t="s">
        <v>548</v>
      </c>
      <c r="I20" s="264" t="s">
        <v>548</v>
      </c>
    </row>
    <row r="21" spans="1:15" ht="15" customHeight="1" x14ac:dyDescent="0.2">
      <c r="A21" s="71" t="s">
        <v>479</v>
      </c>
      <c r="C21" s="71">
        <v>1600</v>
      </c>
      <c r="D21" s="125" t="s">
        <v>214</v>
      </c>
      <c r="E21" s="125">
        <v>4.5</v>
      </c>
      <c r="F21" s="144">
        <f>C21*E21</f>
        <v>7200</v>
      </c>
      <c r="G21" s="71" t="s">
        <v>231</v>
      </c>
      <c r="I21" s="71" t="s">
        <v>479</v>
      </c>
      <c r="K21" s="71">
        <v>1600</v>
      </c>
      <c r="L21" s="125" t="s">
        <v>214</v>
      </c>
      <c r="M21" s="125">
        <v>4.5</v>
      </c>
      <c r="N21" s="144">
        <f>K21*M21</f>
        <v>7200</v>
      </c>
      <c r="O21" s="71" t="s">
        <v>231</v>
      </c>
    </row>
    <row r="22" spans="1:15" ht="15" customHeight="1" x14ac:dyDescent="0.2">
      <c r="A22" s="139" t="s">
        <v>480</v>
      </c>
      <c r="B22" s="139"/>
      <c r="C22" s="139">
        <f>175+100</f>
        <v>275</v>
      </c>
      <c r="D22" s="145" t="s">
        <v>224</v>
      </c>
      <c r="E22" s="145">
        <v>3.5</v>
      </c>
      <c r="F22" s="146">
        <f>C22*E22</f>
        <v>962.5</v>
      </c>
      <c r="G22" s="139" t="s">
        <v>231</v>
      </c>
      <c r="I22" s="139" t="s">
        <v>480</v>
      </c>
      <c r="J22" s="139"/>
      <c r="K22" s="139">
        <f>175+100</f>
        <v>275</v>
      </c>
      <c r="L22" s="145" t="s">
        <v>224</v>
      </c>
      <c r="M22" s="145">
        <v>3.5</v>
      </c>
      <c r="N22" s="146">
        <f>K22*M22</f>
        <v>962.5</v>
      </c>
      <c r="O22" s="139" t="s">
        <v>231</v>
      </c>
    </row>
    <row r="23" spans="1:15" ht="15" customHeight="1" x14ac:dyDescent="0.2">
      <c r="A23" s="71" t="s">
        <v>481</v>
      </c>
      <c r="E23" s="84" t="s">
        <v>232</v>
      </c>
      <c r="F23" s="118">
        <f>SUM(F21:F22)</f>
        <v>8162.5</v>
      </c>
      <c r="G23" s="71" t="s">
        <v>231</v>
      </c>
      <c r="I23" s="71" t="s">
        <v>481</v>
      </c>
      <c r="M23" s="84" t="s">
        <v>232</v>
      </c>
      <c r="N23" s="118">
        <f>SUM(N21:N22)</f>
        <v>8162.5</v>
      </c>
      <c r="O23" s="71" t="s">
        <v>231</v>
      </c>
    </row>
    <row r="24" spans="1:15" ht="15" customHeight="1" x14ac:dyDescent="0.2">
      <c r="E24" s="147" t="s">
        <v>482</v>
      </c>
      <c r="F24" s="148">
        <f>F23*0.12</f>
        <v>979.5</v>
      </c>
      <c r="G24" s="139" t="s">
        <v>231</v>
      </c>
      <c r="M24" s="147" t="s">
        <v>482</v>
      </c>
      <c r="N24" s="148">
        <f>N23*0.12</f>
        <v>979.5</v>
      </c>
      <c r="O24" s="139" t="s">
        <v>231</v>
      </c>
    </row>
    <row r="25" spans="1:15" ht="15" customHeight="1" x14ac:dyDescent="0.2">
      <c r="A25" s="105"/>
      <c r="E25" s="193" t="s">
        <v>22</v>
      </c>
      <c r="F25" s="261">
        <f>SUM(F23:F24)</f>
        <v>9142</v>
      </c>
      <c r="G25" s="77" t="s">
        <v>231</v>
      </c>
      <c r="I25" s="105"/>
      <c r="M25" s="193" t="s">
        <v>22</v>
      </c>
      <c r="N25" s="261">
        <f>SUM(N23:N24)</f>
        <v>9142</v>
      </c>
      <c r="O25" s="77" t="s">
        <v>231</v>
      </c>
    </row>
    <row r="26" spans="1:15" ht="15" customHeight="1" x14ac:dyDescent="0.2">
      <c r="A26" s="105"/>
      <c r="E26" s="193"/>
      <c r="F26" s="261"/>
      <c r="G26" s="77"/>
      <c r="I26" s="105"/>
      <c r="M26" s="193"/>
      <c r="N26" s="261"/>
      <c r="O26" s="77"/>
    </row>
    <row r="27" spans="1:15" ht="15" customHeight="1" x14ac:dyDescent="0.2">
      <c r="A27" s="89" t="s">
        <v>528</v>
      </c>
      <c r="E27" s="139" t="s">
        <v>233</v>
      </c>
      <c r="F27" s="139">
        <v>344</v>
      </c>
      <c r="G27" s="139" t="s">
        <v>234</v>
      </c>
      <c r="I27" s="89" t="s">
        <v>528</v>
      </c>
      <c r="M27" s="139" t="s">
        <v>233</v>
      </c>
      <c r="N27" s="139">
        <v>416</v>
      </c>
      <c r="O27" s="139" t="s">
        <v>234</v>
      </c>
    </row>
    <row r="28" spans="1:15" ht="15" customHeight="1" x14ac:dyDescent="0.2">
      <c r="E28" s="193" t="s">
        <v>22</v>
      </c>
      <c r="F28" s="261">
        <f>F25/F27</f>
        <v>26.575581395348838</v>
      </c>
      <c r="G28" s="77" t="s">
        <v>235</v>
      </c>
      <c r="M28" s="193" t="s">
        <v>22</v>
      </c>
      <c r="N28" s="261">
        <f>N25/N27</f>
        <v>21.97596153846154</v>
      </c>
      <c r="O28" s="77" t="s">
        <v>235</v>
      </c>
    </row>
    <row r="29" spans="1:15" ht="15" customHeight="1" x14ac:dyDescent="0.2">
      <c r="B29" s="84"/>
      <c r="C29" s="84"/>
    </row>
    <row r="30" spans="1:15" ht="15" customHeight="1" x14ac:dyDescent="0.2">
      <c r="A30" s="140" t="s">
        <v>520</v>
      </c>
      <c r="B30" s="84"/>
      <c r="C30" s="84"/>
    </row>
    <row r="31" spans="1:15" ht="15" customHeight="1" x14ac:dyDescent="0.2">
      <c r="A31" s="89" t="s">
        <v>521</v>
      </c>
    </row>
    <row r="32" spans="1:15" ht="15" customHeight="1" x14ac:dyDescent="0.2">
      <c r="A32" s="89" t="s">
        <v>236</v>
      </c>
    </row>
    <row r="34" spans="1:15" ht="15" customHeight="1" x14ac:dyDescent="0.2">
      <c r="A34" s="265" t="s">
        <v>15</v>
      </c>
      <c r="I34" s="265" t="s">
        <v>15</v>
      </c>
    </row>
    <row r="35" spans="1:15" ht="15" customHeight="1" x14ac:dyDescent="0.2">
      <c r="A35" s="106" t="s">
        <v>522</v>
      </c>
      <c r="C35" s="71" t="s">
        <v>767</v>
      </c>
      <c r="E35" s="71">
        <v>9288</v>
      </c>
      <c r="F35" s="149">
        <v>2.4500000000000002</v>
      </c>
      <c r="G35" s="82">
        <f t="shared" ref="G35:G49" si="1">E35*F35</f>
        <v>22755.600000000002</v>
      </c>
      <c r="I35" s="106" t="s">
        <v>522</v>
      </c>
      <c r="K35" s="71" t="s">
        <v>854</v>
      </c>
      <c r="M35" s="71">
        <v>9152</v>
      </c>
      <c r="N35" s="149">
        <v>0.53</v>
      </c>
      <c r="O35" s="82">
        <f t="shared" ref="O35:O47" si="2">M35*N35</f>
        <v>4850.5600000000004</v>
      </c>
    </row>
    <row r="36" spans="1:15" ht="15" customHeight="1" x14ac:dyDescent="0.2">
      <c r="A36" s="106" t="s">
        <v>237</v>
      </c>
      <c r="E36" s="71">
        <v>0</v>
      </c>
      <c r="F36" s="82">
        <v>1.5</v>
      </c>
      <c r="G36" s="82">
        <f t="shared" si="1"/>
        <v>0</v>
      </c>
      <c r="I36" s="106" t="s">
        <v>237</v>
      </c>
      <c r="M36" s="71">
        <v>0</v>
      </c>
      <c r="N36" s="82">
        <v>1.5</v>
      </c>
      <c r="O36" s="82">
        <f t="shared" si="2"/>
        <v>0</v>
      </c>
    </row>
    <row r="37" spans="1:15" ht="15" customHeight="1" x14ac:dyDescent="0.2">
      <c r="A37" s="106" t="s">
        <v>526</v>
      </c>
      <c r="C37" s="71" t="s">
        <v>769</v>
      </c>
      <c r="E37" s="71">
        <v>325</v>
      </c>
      <c r="F37" s="82">
        <v>14.45</v>
      </c>
      <c r="G37" s="82">
        <f t="shared" si="1"/>
        <v>4696.25</v>
      </c>
      <c r="I37" s="106" t="s">
        <v>526</v>
      </c>
      <c r="K37" s="71" t="s">
        <v>848</v>
      </c>
      <c r="M37" s="71">
        <v>325</v>
      </c>
      <c r="N37" s="82">
        <v>14.45</v>
      </c>
      <c r="O37" s="82">
        <f>M37*N37</f>
        <v>4696.25</v>
      </c>
    </row>
    <row r="38" spans="1:15" ht="15" customHeight="1" x14ac:dyDescent="0.2">
      <c r="A38" s="106" t="s">
        <v>527</v>
      </c>
      <c r="E38" s="71">
        <v>0</v>
      </c>
      <c r="F38" s="82">
        <v>9.5</v>
      </c>
      <c r="G38" s="82">
        <f t="shared" si="1"/>
        <v>0</v>
      </c>
      <c r="I38" s="106" t="s">
        <v>527</v>
      </c>
      <c r="M38" s="71">
        <v>0</v>
      </c>
      <c r="N38" s="82">
        <v>9.5</v>
      </c>
      <c r="O38" s="82">
        <f t="shared" si="2"/>
        <v>0</v>
      </c>
    </row>
    <row r="39" spans="1:15" ht="15" customHeight="1" x14ac:dyDescent="0.2">
      <c r="A39" s="106" t="s">
        <v>238</v>
      </c>
      <c r="C39" s="71" t="s">
        <v>239</v>
      </c>
      <c r="E39" s="71">
        <v>0</v>
      </c>
      <c r="F39" s="82">
        <v>11</v>
      </c>
      <c r="G39" s="82">
        <f t="shared" si="1"/>
        <v>0</v>
      </c>
      <c r="I39" s="106" t="s">
        <v>238</v>
      </c>
      <c r="K39" s="71" t="s">
        <v>239</v>
      </c>
      <c r="M39" s="71">
        <v>0</v>
      </c>
      <c r="N39" s="82">
        <v>11</v>
      </c>
      <c r="O39" s="82">
        <f t="shared" si="2"/>
        <v>0</v>
      </c>
    </row>
    <row r="40" spans="1:15" ht="15" customHeight="1" x14ac:dyDescent="0.2">
      <c r="A40" s="106" t="s">
        <v>240</v>
      </c>
      <c r="C40" s="71" t="s">
        <v>241</v>
      </c>
      <c r="E40" s="71">
        <v>0</v>
      </c>
      <c r="F40" s="82">
        <v>14</v>
      </c>
      <c r="G40" s="82">
        <f t="shared" si="1"/>
        <v>0</v>
      </c>
      <c r="I40" s="106" t="s">
        <v>240</v>
      </c>
      <c r="K40" s="71" t="s">
        <v>241</v>
      </c>
      <c r="M40" s="71">
        <v>0</v>
      </c>
      <c r="N40" s="82">
        <v>14</v>
      </c>
      <c r="O40" s="82">
        <f t="shared" si="2"/>
        <v>0</v>
      </c>
    </row>
    <row r="41" spans="1:15" ht="15" customHeight="1" x14ac:dyDescent="0.2">
      <c r="A41" s="106" t="s">
        <v>242</v>
      </c>
      <c r="C41" s="71" t="s">
        <v>243</v>
      </c>
      <c r="E41" s="71">
        <v>0</v>
      </c>
      <c r="F41" s="82">
        <v>15</v>
      </c>
      <c r="G41" s="82">
        <f t="shared" si="1"/>
        <v>0</v>
      </c>
      <c r="I41" s="106" t="s">
        <v>242</v>
      </c>
      <c r="K41" s="71" t="s">
        <v>243</v>
      </c>
      <c r="M41" s="71">
        <v>0</v>
      </c>
      <c r="N41" s="82">
        <v>15</v>
      </c>
      <c r="O41" s="82">
        <f t="shared" si="2"/>
        <v>0</v>
      </c>
    </row>
    <row r="42" spans="1:15" ht="15" customHeight="1" x14ac:dyDescent="0.2">
      <c r="A42" s="106" t="s">
        <v>245</v>
      </c>
      <c r="C42" s="71" t="s">
        <v>523</v>
      </c>
      <c r="D42" s="71" t="s">
        <v>770</v>
      </c>
      <c r="E42" s="71">
        <v>100</v>
      </c>
      <c r="F42" s="82">
        <v>0.65</v>
      </c>
      <c r="G42" s="82">
        <f t="shared" si="1"/>
        <v>65</v>
      </c>
      <c r="I42" s="106" t="s">
        <v>245</v>
      </c>
      <c r="K42" s="71" t="s">
        <v>523</v>
      </c>
      <c r="M42" s="71">
        <v>100</v>
      </c>
      <c r="N42" s="82">
        <v>0.65</v>
      </c>
      <c r="O42" s="82">
        <f t="shared" si="2"/>
        <v>65</v>
      </c>
    </row>
    <row r="43" spans="1:15" ht="15" customHeight="1" x14ac:dyDescent="0.2">
      <c r="A43" s="106" t="s">
        <v>246</v>
      </c>
      <c r="C43" s="71" t="s">
        <v>525</v>
      </c>
      <c r="D43" s="71" t="s">
        <v>771</v>
      </c>
      <c r="E43" s="71">
        <v>2</v>
      </c>
      <c r="F43" s="82">
        <v>90</v>
      </c>
      <c r="G43" s="82">
        <f t="shared" si="1"/>
        <v>180</v>
      </c>
      <c r="I43" s="106" t="s">
        <v>246</v>
      </c>
      <c r="K43" s="71" t="s">
        <v>525</v>
      </c>
      <c r="M43" s="71">
        <v>2</v>
      </c>
      <c r="N43" s="82">
        <v>90</v>
      </c>
      <c r="O43" s="82">
        <f t="shared" si="2"/>
        <v>180</v>
      </c>
    </row>
    <row r="44" spans="1:15" ht="15" customHeight="1" x14ac:dyDescent="0.2">
      <c r="A44" s="106" t="s">
        <v>247</v>
      </c>
      <c r="C44" s="71" t="s">
        <v>248</v>
      </c>
      <c r="D44" s="71" t="s">
        <v>768</v>
      </c>
      <c r="E44" s="71">
        <v>3</v>
      </c>
      <c r="F44" s="82">
        <v>25</v>
      </c>
      <c r="G44" s="82">
        <f t="shared" si="1"/>
        <v>75</v>
      </c>
      <c r="I44" s="106" t="s">
        <v>247</v>
      </c>
      <c r="K44" s="71" t="s">
        <v>248</v>
      </c>
      <c r="L44" s="71" t="s">
        <v>768</v>
      </c>
      <c r="M44" s="71">
        <v>3</v>
      </c>
      <c r="N44" s="82">
        <v>25</v>
      </c>
      <c r="O44" s="82">
        <f t="shared" si="2"/>
        <v>75</v>
      </c>
    </row>
    <row r="45" spans="1:15" ht="15" customHeight="1" x14ac:dyDescent="0.2">
      <c r="A45" s="106" t="s">
        <v>249</v>
      </c>
      <c r="C45" s="71" t="s">
        <v>524</v>
      </c>
      <c r="E45" s="71">
        <v>930</v>
      </c>
      <c r="F45" s="82">
        <v>0.35</v>
      </c>
      <c r="G45" s="82">
        <f t="shared" si="1"/>
        <v>325.5</v>
      </c>
      <c r="I45" s="106" t="s">
        <v>249</v>
      </c>
      <c r="K45" s="71" t="s">
        <v>524</v>
      </c>
      <c r="M45" s="71">
        <v>930</v>
      </c>
      <c r="N45" s="82">
        <v>0.35</v>
      </c>
      <c r="O45" s="82">
        <f t="shared" si="2"/>
        <v>325.5</v>
      </c>
    </row>
    <row r="46" spans="1:15" ht="15" customHeight="1" x14ac:dyDescent="0.2">
      <c r="A46" s="106" t="s">
        <v>250</v>
      </c>
      <c r="E46" s="71">
        <v>0</v>
      </c>
      <c r="F46" s="82">
        <v>2.4</v>
      </c>
      <c r="G46" s="82">
        <f t="shared" si="1"/>
        <v>0</v>
      </c>
      <c r="I46" s="106" t="s">
        <v>250</v>
      </c>
      <c r="M46" s="71">
        <v>0</v>
      </c>
      <c r="N46" s="82">
        <v>2.4</v>
      </c>
      <c r="O46" s="82">
        <f t="shared" si="2"/>
        <v>0</v>
      </c>
    </row>
    <row r="47" spans="1:15" ht="15" customHeight="1" x14ac:dyDescent="0.2">
      <c r="A47" s="106" t="s">
        <v>251</v>
      </c>
      <c r="E47" s="71">
        <v>1</v>
      </c>
      <c r="F47" s="82">
        <v>250</v>
      </c>
      <c r="G47" s="82">
        <f t="shared" si="1"/>
        <v>250</v>
      </c>
      <c r="I47" s="106" t="s">
        <v>251</v>
      </c>
      <c r="M47" s="71">
        <v>1</v>
      </c>
      <c r="N47" s="82">
        <v>250</v>
      </c>
      <c r="O47" s="82">
        <f t="shared" si="2"/>
        <v>250</v>
      </c>
    </row>
    <row r="48" spans="1:15" ht="15" customHeight="1" x14ac:dyDescent="0.2">
      <c r="A48" s="106" t="s">
        <v>244</v>
      </c>
      <c r="E48" s="71">
        <v>27</v>
      </c>
      <c r="F48" s="82">
        <v>28</v>
      </c>
      <c r="G48" s="82">
        <f>E48*F48</f>
        <v>756</v>
      </c>
      <c r="I48" s="106" t="s">
        <v>244</v>
      </c>
      <c r="M48" s="71">
        <v>27</v>
      </c>
      <c r="N48" s="82">
        <v>28</v>
      </c>
      <c r="O48" s="82">
        <f>M48*N48</f>
        <v>756</v>
      </c>
    </row>
    <row r="49" spans="1:15" ht="15" customHeight="1" x14ac:dyDescent="0.2">
      <c r="A49" s="194" t="s">
        <v>252</v>
      </c>
      <c r="B49" s="139"/>
      <c r="C49" s="139"/>
      <c r="D49" s="139"/>
      <c r="E49" s="139">
        <v>3</v>
      </c>
      <c r="F49" s="150">
        <v>150</v>
      </c>
      <c r="G49" s="150">
        <f t="shared" si="1"/>
        <v>450</v>
      </c>
      <c r="I49" s="194" t="s">
        <v>252</v>
      </c>
      <c r="J49" s="139"/>
      <c r="K49" s="139"/>
      <c r="L49" s="139"/>
      <c r="M49" s="139">
        <v>3</v>
      </c>
      <c r="N49" s="150">
        <v>150</v>
      </c>
      <c r="O49" s="150">
        <f t="shared" ref="O49" si="3">M49*N49</f>
        <v>450</v>
      </c>
    </row>
    <row r="50" spans="1:15" ht="15" customHeight="1" x14ac:dyDescent="0.2">
      <c r="A50" s="125"/>
      <c r="B50" s="84"/>
      <c r="F50" s="84" t="s">
        <v>181</v>
      </c>
      <c r="G50" s="87">
        <f>SUM(G35:G49)</f>
        <v>29553.350000000002</v>
      </c>
      <c r="I50" s="125"/>
      <c r="J50" s="84"/>
      <c r="N50" s="84" t="s">
        <v>181</v>
      </c>
      <c r="O50" s="87">
        <f>SUM(O35:O49)</f>
        <v>11648.310000000001</v>
      </c>
    </row>
    <row r="51" spans="1:15" ht="15" customHeight="1" x14ac:dyDescent="0.2">
      <c r="A51" s="125"/>
      <c r="B51" s="84"/>
      <c r="F51" s="152" t="s">
        <v>253</v>
      </c>
      <c r="G51" s="153">
        <f>G50*0.07</f>
        <v>2068.7345000000005</v>
      </c>
      <c r="I51" s="125"/>
      <c r="J51" s="84"/>
      <c r="N51" s="152" t="s">
        <v>253</v>
      </c>
      <c r="O51" s="153">
        <f>O50*0.07</f>
        <v>815.38170000000014</v>
      </c>
    </row>
    <row r="52" spans="1:15" ht="15" customHeight="1" x14ac:dyDescent="0.2">
      <c r="A52" s="125"/>
      <c r="B52" s="84"/>
      <c r="F52" s="193" t="s">
        <v>22</v>
      </c>
      <c r="G52" s="356">
        <f>SUM(G50:G51)</f>
        <v>31622.084500000004</v>
      </c>
      <c r="I52" s="125"/>
      <c r="J52" s="84"/>
      <c r="N52" s="193" t="s">
        <v>22</v>
      </c>
      <c r="O52" s="356">
        <f>SUM(O50:O51)</f>
        <v>12463.691700000001</v>
      </c>
    </row>
    <row r="53" spans="1:15" ht="15" customHeight="1" x14ac:dyDescent="0.2">
      <c r="A53" s="125"/>
    </row>
    <row r="54" spans="1:15" x14ac:dyDescent="0.2">
      <c r="A54" s="117">
        <v>4.22</v>
      </c>
      <c r="B54" s="111" t="s">
        <v>254</v>
      </c>
      <c r="C54" s="114"/>
      <c r="D54" s="114"/>
      <c r="E54" s="114"/>
      <c r="F54" s="114"/>
      <c r="G54" s="155"/>
      <c r="H54" s="114"/>
    </row>
    <row r="56" spans="1:15" x14ac:dyDescent="0.2">
      <c r="A56" s="269"/>
      <c r="B56" s="139"/>
      <c r="C56" s="139"/>
      <c r="D56" s="262"/>
      <c r="E56" s="145" t="s">
        <v>433</v>
      </c>
      <c r="F56" s="145" t="s">
        <v>433</v>
      </c>
      <c r="G56" s="145" t="s">
        <v>433</v>
      </c>
      <c r="H56" s="145" t="s">
        <v>433</v>
      </c>
    </row>
    <row r="57" spans="1:15" x14ac:dyDescent="0.2">
      <c r="A57" s="84" t="s">
        <v>434</v>
      </c>
      <c r="B57" s="449"/>
      <c r="C57" s="449"/>
      <c r="D57" s="449"/>
      <c r="E57" s="226">
        <v>0</v>
      </c>
      <c r="F57" s="226">
        <v>0</v>
      </c>
      <c r="G57" s="226">
        <v>0</v>
      </c>
      <c r="H57" s="226">
        <v>0</v>
      </c>
    </row>
    <row r="58" spans="1:15" x14ac:dyDescent="0.2">
      <c r="A58" s="84">
        <v>1</v>
      </c>
      <c r="B58" s="450"/>
      <c r="C58" s="450"/>
      <c r="D58" s="450"/>
      <c r="E58" s="137"/>
      <c r="F58" s="137"/>
      <c r="G58" s="137"/>
      <c r="H58" s="137"/>
    </row>
    <row r="59" spans="1:15" x14ac:dyDescent="0.2">
      <c r="A59" s="84">
        <v>2</v>
      </c>
      <c r="B59" s="450"/>
      <c r="C59" s="450"/>
      <c r="D59" s="450"/>
      <c r="E59" s="137"/>
      <c r="F59" s="137"/>
      <c r="G59" s="125"/>
      <c r="H59" s="125"/>
    </row>
    <row r="60" spans="1:15" x14ac:dyDescent="0.2">
      <c r="A60" s="84">
        <v>3</v>
      </c>
      <c r="B60" s="450"/>
      <c r="C60" s="450"/>
      <c r="D60" s="450"/>
      <c r="E60" s="137"/>
      <c r="F60" s="137"/>
      <c r="G60" s="137"/>
      <c r="H60" s="137"/>
    </row>
    <row r="61" spans="1:15" x14ac:dyDescent="0.2">
      <c r="A61" s="84">
        <v>4</v>
      </c>
      <c r="B61" s="450"/>
      <c r="C61" s="450"/>
      <c r="D61" s="450"/>
      <c r="E61" s="137"/>
      <c r="F61" s="137"/>
      <c r="G61" s="137"/>
      <c r="H61" s="137"/>
    </row>
    <row r="62" spans="1:15" x14ac:dyDescent="0.2">
      <c r="A62" s="84">
        <v>5</v>
      </c>
      <c r="B62" s="450"/>
      <c r="C62" s="450"/>
      <c r="D62" s="450"/>
      <c r="E62" s="125"/>
      <c r="F62" s="125"/>
      <c r="G62" s="125"/>
      <c r="H62" s="125"/>
    </row>
    <row r="63" spans="1:15" x14ac:dyDescent="0.2">
      <c r="A63" s="84">
        <v>6</v>
      </c>
      <c r="B63" s="450"/>
      <c r="C63" s="450"/>
      <c r="D63" s="450"/>
      <c r="E63" s="125"/>
      <c r="F63" s="270"/>
      <c r="G63" s="270"/>
      <c r="H63" s="270"/>
    </row>
    <row r="64" spans="1:15" x14ac:dyDescent="0.2">
      <c r="A64" s="84">
        <v>7</v>
      </c>
      <c r="B64" s="450"/>
      <c r="C64" s="450"/>
      <c r="D64" s="450"/>
      <c r="E64" s="270"/>
      <c r="F64" s="125"/>
      <c r="G64" s="315"/>
      <c r="H64" s="315"/>
    </row>
    <row r="65" spans="1:8" x14ac:dyDescent="0.2">
      <c r="A65" s="84">
        <v>8</v>
      </c>
      <c r="B65" s="450"/>
      <c r="C65" s="450"/>
      <c r="D65" s="450"/>
      <c r="E65" s="125"/>
      <c r="F65" s="125"/>
      <c r="G65" s="125"/>
      <c r="H65" s="125"/>
    </row>
    <row r="66" spans="1:8" x14ac:dyDescent="0.2">
      <c r="A66" s="84">
        <v>9</v>
      </c>
      <c r="B66" s="450"/>
      <c r="C66" s="450"/>
      <c r="D66" s="450"/>
      <c r="E66" s="137"/>
      <c r="F66" s="137"/>
      <c r="G66" s="315"/>
      <c r="H66" s="315"/>
    </row>
    <row r="67" spans="1:8" x14ac:dyDescent="0.2">
      <c r="A67" s="147">
        <v>10</v>
      </c>
      <c r="B67" s="451"/>
      <c r="C67" s="451"/>
      <c r="D67" s="451"/>
      <c r="E67" s="145"/>
      <c r="F67" s="145"/>
      <c r="G67" s="145"/>
      <c r="H67" s="145"/>
    </row>
    <row r="68" spans="1:8" x14ac:dyDescent="0.2">
      <c r="A68" s="108"/>
      <c r="D68" s="263" t="s">
        <v>22</v>
      </c>
      <c r="E68" s="143">
        <f>SUM(E57:E67)</f>
        <v>0</v>
      </c>
      <c r="F68" s="143">
        <f t="shared" ref="F68:H68" si="4">SUM(F57:F67)</f>
        <v>0</v>
      </c>
      <c r="G68" s="143">
        <f t="shared" si="4"/>
        <v>0</v>
      </c>
      <c r="H68" s="143">
        <f t="shared" si="4"/>
        <v>0</v>
      </c>
    </row>
    <row r="69" spans="1:8" x14ac:dyDescent="0.2">
      <c r="A69" s="125"/>
      <c r="F69" s="137"/>
      <c r="G69" s="137"/>
      <c r="H69" s="137"/>
    </row>
    <row r="70" spans="1:8" ht="15" customHeight="1" x14ac:dyDescent="0.2">
      <c r="A70" s="117">
        <v>4.43</v>
      </c>
      <c r="B70" s="111" t="s">
        <v>431</v>
      </c>
      <c r="C70" s="114"/>
      <c r="D70" s="114"/>
      <c r="E70" s="114"/>
      <c r="F70" s="114"/>
      <c r="G70" s="115"/>
      <c r="H70" s="114"/>
    </row>
    <row r="71" spans="1:8" ht="15" customHeight="1" x14ac:dyDescent="0.2">
      <c r="A71" s="125"/>
      <c r="B71" s="105"/>
    </row>
    <row r="72" spans="1:8" ht="15" customHeight="1" x14ac:dyDescent="0.2">
      <c r="A72" s="269"/>
      <c r="B72" s="139"/>
      <c r="C72" s="139"/>
      <c r="D72" s="262"/>
      <c r="E72" s="145" t="s">
        <v>783</v>
      </c>
      <c r="F72" s="145" t="s">
        <v>785</v>
      </c>
      <c r="G72" s="145" t="s">
        <v>433</v>
      </c>
      <c r="H72" s="145" t="s">
        <v>433</v>
      </c>
    </row>
    <row r="73" spans="1:8" ht="15" customHeight="1" x14ac:dyDescent="0.2">
      <c r="A73" s="84" t="s">
        <v>434</v>
      </c>
      <c r="B73" s="449"/>
      <c r="C73" s="449"/>
      <c r="D73" s="449"/>
      <c r="E73" s="365">
        <f>G128</f>
        <v>25117.875500000002</v>
      </c>
      <c r="F73" s="226"/>
      <c r="G73" s="226">
        <v>0</v>
      </c>
      <c r="H73" s="226">
        <v>0</v>
      </c>
    </row>
    <row r="74" spans="1:8" ht="15" customHeight="1" x14ac:dyDescent="0.2">
      <c r="A74" s="84">
        <v>1</v>
      </c>
      <c r="B74" s="450" t="s">
        <v>784</v>
      </c>
      <c r="C74" s="450"/>
      <c r="D74" s="450"/>
      <c r="E74" s="137"/>
      <c r="F74" s="366">
        <v>13132</v>
      </c>
      <c r="G74" s="137"/>
      <c r="H74" s="137"/>
    </row>
    <row r="75" spans="1:8" ht="15" customHeight="1" x14ac:dyDescent="0.2">
      <c r="A75" s="84">
        <v>2</v>
      </c>
      <c r="B75" s="450" t="s">
        <v>786</v>
      </c>
      <c r="C75" s="450"/>
      <c r="D75" s="450"/>
      <c r="E75" s="137"/>
      <c r="F75" s="366">
        <v>4308</v>
      </c>
      <c r="G75" s="125"/>
      <c r="H75" s="125"/>
    </row>
    <row r="76" spans="1:8" ht="15" customHeight="1" x14ac:dyDescent="0.2">
      <c r="A76" s="84">
        <v>3</v>
      </c>
      <c r="B76" s="450"/>
      <c r="C76" s="450"/>
      <c r="D76" s="450"/>
      <c r="E76" s="137"/>
      <c r="F76" s="137"/>
      <c r="G76" s="137"/>
      <c r="H76" s="137"/>
    </row>
    <row r="77" spans="1:8" ht="15" customHeight="1" x14ac:dyDescent="0.2">
      <c r="A77" s="84">
        <v>4</v>
      </c>
      <c r="B77" s="450"/>
      <c r="C77" s="450"/>
      <c r="D77" s="450"/>
      <c r="E77" s="137"/>
      <c r="F77" s="137"/>
      <c r="G77" s="137"/>
      <c r="H77" s="137"/>
    </row>
    <row r="78" spans="1:8" ht="15" customHeight="1" x14ac:dyDescent="0.2">
      <c r="A78" s="84">
        <v>5</v>
      </c>
      <c r="B78" s="450"/>
      <c r="C78" s="450"/>
      <c r="D78" s="450"/>
      <c r="E78" s="125"/>
      <c r="F78" s="125"/>
      <c r="G78" s="125"/>
      <c r="H78" s="125"/>
    </row>
    <row r="79" spans="1:8" ht="15" customHeight="1" x14ac:dyDescent="0.2">
      <c r="A79" s="84">
        <v>6</v>
      </c>
      <c r="B79" s="450"/>
      <c r="C79" s="450"/>
      <c r="D79" s="450"/>
      <c r="E79" s="125"/>
      <c r="F79" s="270"/>
      <c r="G79" s="270"/>
      <c r="H79" s="270"/>
    </row>
    <row r="80" spans="1:8" ht="15" customHeight="1" x14ac:dyDescent="0.2">
      <c r="A80" s="84">
        <v>7</v>
      </c>
      <c r="B80" s="450"/>
      <c r="C80" s="450"/>
      <c r="D80" s="450"/>
      <c r="E80" s="270"/>
      <c r="F80" s="125"/>
      <c r="G80" s="315"/>
      <c r="H80" s="315"/>
    </row>
    <row r="81" spans="1:15" ht="15" customHeight="1" x14ac:dyDescent="0.2">
      <c r="A81" s="84">
        <v>8</v>
      </c>
      <c r="B81" s="450"/>
      <c r="C81" s="450"/>
      <c r="D81" s="450"/>
      <c r="E81" s="125"/>
      <c r="F81" s="125"/>
      <c r="G81" s="125"/>
      <c r="H81" s="125"/>
    </row>
    <row r="82" spans="1:15" ht="15" customHeight="1" x14ac:dyDescent="0.2">
      <c r="A82" s="84">
        <v>9</v>
      </c>
      <c r="B82" s="450"/>
      <c r="C82" s="450"/>
      <c r="D82" s="450"/>
      <c r="E82" s="137"/>
      <c r="F82" s="137"/>
      <c r="G82" s="315"/>
      <c r="H82" s="315"/>
    </row>
    <row r="83" spans="1:15" ht="15" customHeight="1" x14ac:dyDescent="0.2">
      <c r="A83" s="147">
        <v>10</v>
      </c>
      <c r="B83" s="451"/>
      <c r="C83" s="451"/>
      <c r="D83" s="451"/>
      <c r="E83" s="145"/>
      <c r="F83" s="145"/>
      <c r="G83" s="145"/>
      <c r="H83" s="145"/>
    </row>
    <row r="84" spans="1:15" ht="15" customHeight="1" x14ac:dyDescent="0.2">
      <c r="A84" s="108"/>
      <c r="D84" s="263" t="s">
        <v>22</v>
      </c>
      <c r="E84" s="364">
        <f>SUM(E73:E83)</f>
        <v>25117.875500000002</v>
      </c>
      <c r="F84" s="364">
        <f t="shared" ref="F84:H84" si="5">SUM(F73:F83)</f>
        <v>17440</v>
      </c>
      <c r="G84" s="143">
        <f t="shared" si="5"/>
        <v>0</v>
      </c>
      <c r="H84" s="143">
        <f t="shared" si="5"/>
        <v>0</v>
      </c>
    </row>
    <row r="85" spans="1:15" ht="15" customHeight="1" x14ac:dyDescent="0.2">
      <c r="A85" s="108"/>
      <c r="D85" s="263"/>
      <c r="E85" s="143"/>
      <c r="F85" s="143"/>
      <c r="G85" s="143"/>
      <c r="H85" s="143"/>
      <c r="I85" s="77" t="s">
        <v>827</v>
      </c>
    </row>
    <row r="86" spans="1:15" ht="15" customHeight="1" x14ac:dyDescent="0.2">
      <c r="A86" s="264" t="s">
        <v>548</v>
      </c>
      <c r="B86" s="77"/>
      <c r="C86" s="78"/>
      <c r="D86" s="79"/>
      <c r="E86" s="78"/>
      <c r="F86" s="78"/>
      <c r="G86" s="78"/>
      <c r="H86" s="78"/>
      <c r="I86" s="264" t="s">
        <v>548</v>
      </c>
      <c r="J86" s="77"/>
      <c r="K86" s="78"/>
      <c r="L86" s="79"/>
      <c r="M86" s="78"/>
      <c r="N86" s="78"/>
      <c r="O86" s="78"/>
    </row>
    <row r="87" spans="1:15" ht="15" customHeight="1" x14ac:dyDescent="0.2">
      <c r="A87" s="71" t="s">
        <v>484</v>
      </c>
      <c r="C87" s="71">
        <v>341</v>
      </c>
      <c r="D87" s="125" t="s">
        <v>214</v>
      </c>
      <c r="E87" s="125" t="s">
        <v>529</v>
      </c>
      <c r="F87" s="144">
        <f>C87*1.12</f>
        <v>381.92</v>
      </c>
      <c r="G87" s="71" t="s">
        <v>533</v>
      </c>
      <c r="I87" s="71" t="s">
        <v>484</v>
      </c>
      <c r="K87" s="71">
        <v>341</v>
      </c>
      <c r="L87" s="125" t="s">
        <v>214</v>
      </c>
      <c r="M87" s="125" t="s">
        <v>529</v>
      </c>
      <c r="N87" s="144">
        <f>K87*1.12</f>
        <v>381.92</v>
      </c>
      <c r="O87" s="71" t="s">
        <v>533</v>
      </c>
    </row>
    <row r="88" spans="1:15" ht="15" customHeight="1" x14ac:dyDescent="0.2">
      <c r="A88" s="139" t="s">
        <v>483</v>
      </c>
      <c r="B88" s="139"/>
      <c r="C88" s="139">
        <v>52</v>
      </c>
      <c r="D88" s="145" t="s">
        <v>224</v>
      </c>
      <c r="E88" s="145" t="s">
        <v>529</v>
      </c>
      <c r="F88" s="146">
        <f>C88*1.12</f>
        <v>58.240000000000009</v>
      </c>
      <c r="G88" s="139" t="s">
        <v>773</v>
      </c>
      <c r="I88" s="139" t="s">
        <v>483</v>
      </c>
      <c r="J88" s="139"/>
      <c r="K88" s="139">
        <v>52</v>
      </c>
      <c r="L88" s="145" t="s">
        <v>224</v>
      </c>
      <c r="M88" s="145" t="s">
        <v>529</v>
      </c>
      <c r="N88" s="146">
        <f>K88*1.12</f>
        <v>58.240000000000009</v>
      </c>
      <c r="O88" s="139" t="s">
        <v>773</v>
      </c>
    </row>
    <row r="89" spans="1:15" ht="15" customHeight="1" x14ac:dyDescent="0.2">
      <c r="A89" s="71" t="s">
        <v>481</v>
      </c>
      <c r="E89" s="193" t="s">
        <v>22</v>
      </c>
      <c r="F89" s="261">
        <f>SUM(F87:F88)</f>
        <v>440.16</v>
      </c>
      <c r="G89" s="77" t="s">
        <v>533</v>
      </c>
      <c r="I89" s="71" t="s">
        <v>481</v>
      </c>
      <c r="M89" s="193" t="s">
        <v>22</v>
      </c>
      <c r="N89" s="261">
        <f>SUM(N87:N88)</f>
        <v>440.16</v>
      </c>
      <c r="O89" s="77" t="s">
        <v>533</v>
      </c>
    </row>
    <row r="90" spans="1:15" ht="15" customHeight="1" x14ac:dyDescent="0.2"/>
    <row r="91" spans="1:15" ht="15" customHeight="1" x14ac:dyDescent="0.2">
      <c r="A91" s="139" t="s">
        <v>485</v>
      </c>
      <c r="B91" s="139"/>
      <c r="C91" s="139">
        <v>782</v>
      </c>
      <c r="D91" s="145" t="s">
        <v>214</v>
      </c>
      <c r="E91" s="145" t="s">
        <v>529</v>
      </c>
      <c r="F91" s="146">
        <f>C91*1.12</f>
        <v>875.84</v>
      </c>
      <c r="G91" s="139" t="s">
        <v>533</v>
      </c>
      <c r="I91" s="139" t="s">
        <v>485</v>
      </c>
      <c r="J91" s="139"/>
      <c r="K91" s="139">
        <v>782</v>
      </c>
      <c r="L91" s="145" t="s">
        <v>214</v>
      </c>
      <c r="M91" s="145" t="s">
        <v>529</v>
      </c>
      <c r="N91" s="146">
        <f>K91*1.12</f>
        <v>875.84</v>
      </c>
      <c r="O91" s="139" t="s">
        <v>533</v>
      </c>
    </row>
    <row r="92" spans="1:15" ht="15" customHeight="1" x14ac:dyDescent="0.2">
      <c r="A92" s="71" t="s">
        <v>481</v>
      </c>
      <c r="E92" s="193" t="s">
        <v>22</v>
      </c>
      <c r="F92" s="261">
        <f>SUM(F91)</f>
        <v>875.84</v>
      </c>
      <c r="G92" s="77" t="s">
        <v>533</v>
      </c>
      <c r="I92" s="71" t="s">
        <v>481</v>
      </c>
      <c r="M92" s="193" t="s">
        <v>22</v>
      </c>
      <c r="N92" s="261">
        <f>SUM(N91)</f>
        <v>875.84</v>
      </c>
      <c r="O92" s="77" t="s">
        <v>533</v>
      </c>
    </row>
    <row r="93" spans="1:15" ht="15" customHeight="1" x14ac:dyDescent="0.2">
      <c r="B93" s="105"/>
      <c r="J93" s="105"/>
    </row>
    <row r="94" spans="1:15" ht="15" customHeight="1" x14ac:dyDescent="0.2">
      <c r="B94" s="105"/>
      <c r="E94" s="147" t="s">
        <v>530</v>
      </c>
      <c r="F94" s="139">
        <v>40</v>
      </c>
      <c r="G94" s="139" t="s">
        <v>531</v>
      </c>
      <c r="J94" s="105"/>
      <c r="M94" s="147" t="s">
        <v>530</v>
      </c>
      <c r="N94" s="139">
        <v>40</v>
      </c>
      <c r="O94" s="139" t="s">
        <v>531</v>
      </c>
    </row>
    <row r="95" spans="1:15" ht="15" customHeight="1" x14ac:dyDescent="0.2">
      <c r="B95" s="105"/>
      <c r="E95" s="193" t="s">
        <v>22</v>
      </c>
      <c r="F95" s="261">
        <f>F92/F94</f>
        <v>21.896000000000001</v>
      </c>
      <c r="G95" s="77" t="s">
        <v>532</v>
      </c>
      <c r="J95" s="105"/>
      <c r="M95" s="193" t="s">
        <v>22</v>
      </c>
      <c r="N95" s="261">
        <f>N92/N94</f>
        <v>21.896000000000001</v>
      </c>
      <c r="O95" s="77" t="s">
        <v>532</v>
      </c>
    </row>
    <row r="96" spans="1:15" ht="15" customHeight="1" x14ac:dyDescent="0.2">
      <c r="B96" s="105"/>
      <c r="J96" s="105"/>
    </row>
    <row r="97" spans="1:15" ht="15" customHeight="1" x14ac:dyDescent="0.2">
      <c r="A97" s="140" t="s">
        <v>515</v>
      </c>
      <c r="B97" s="105"/>
      <c r="E97" s="193"/>
      <c r="F97" s="261"/>
      <c r="G97" s="77"/>
      <c r="I97" s="140" t="s">
        <v>515</v>
      </c>
      <c r="J97" s="105"/>
      <c r="M97" s="193"/>
      <c r="N97" s="261"/>
      <c r="O97" s="77"/>
    </row>
    <row r="98" spans="1:15" ht="15" customHeight="1" x14ac:dyDescent="0.2">
      <c r="A98" s="89" t="s">
        <v>516</v>
      </c>
      <c r="B98" s="105"/>
      <c r="E98" s="193"/>
      <c r="F98" s="261"/>
      <c r="G98" s="77"/>
      <c r="I98" s="89" t="s">
        <v>516</v>
      </c>
      <c r="J98" s="105"/>
      <c r="M98" s="193"/>
      <c r="N98" s="261"/>
      <c r="O98" s="77"/>
    </row>
    <row r="99" spans="1:15" ht="15" customHeight="1" x14ac:dyDescent="0.2">
      <c r="A99" s="89" t="s">
        <v>517</v>
      </c>
      <c r="B99" s="105"/>
      <c r="E99" s="193"/>
      <c r="F99" s="261"/>
      <c r="G99" s="77"/>
      <c r="I99" s="89" t="s">
        <v>517</v>
      </c>
      <c r="J99" s="105"/>
      <c r="M99" s="193"/>
      <c r="N99" s="261"/>
      <c r="O99" s="77"/>
    </row>
    <row r="100" spans="1:15" ht="15" customHeight="1" x14ac:dyDescent="0.2">
      <c r="A100" s="89" t="s">
        <v>518</v>
      </c>
      <c r="B100" s="105"/>
      <c r="E100" s="193"/>
      <c r="F100" s="261"/>
      <c r="G100" s="77"/>
      <c r="I100" s="89" t="s">
        <v>518</v>
      </c>
      <c r="J100" s="105"/>
      <c r="M100" s="193"/>
      <c r="N100" s="261"/>
      <c r="O100" s="77"/>
    </row>
    <row r="101" spans="1:15" ht="15" customHeight="1" x14ac:dyDescent="0.2">
      <c r="A101" s="89" t="s">
        <v>519</v>
      </c>
      <c r="B101" s="105"/>
      <c r="E101" s="193"/>
      <c r="F101" s="261"/>
      <c r="G101" s="77"/>
      <c r="I101" s="89" t="s">
        <v>519</v>
      </c>
      <c r="J101" s="105"/>
      <c r="M101" s="193"/>
      <c r="N101" s="261"/>
      <c r="O101" s="77"/>
    </row>
    <row r="102" spans="1:15" ht="15" customHeight="1" x14ac:dyDescent="0.2">
      <c r="B102" s="105"/>
      <c r="E102" s="193"/>
      <c r="F102" s="261"/>
      <c r="G102" s="77"/>
      <c r="J102" s="105"/>
      <c r="M102" s="193"/>
      <c r="N102" s="261"/>
      <c r="O102" s="77"/>
    </row>
    <row r="103" spans="1:15" ht="15" customHeight="1" x14ac:dyDescent="0.2">
      <c r="A103" s="265" t="s">
        <v>15</v>
      </c>
      <c r="I103" s="265" t="s">
        <v>15</v>
      </c>
    </row>
    <row r="104" spans="1:15" ht="15" customHeight="1" x14ac:dyDescent="0.2">
      <c r="A104" s="106" t="s">
        <v>484</v>
      </c>
      <c r="C104" s="71" t="s">
        <v>535</v>
      </c>
      <c r="E104" s="71">
        <v>382</v>
      </c>
      <c r="F104" s="82">
        <v>10.45</v>
      </c>
      <c r="G104" s="82">
        <f t="shared" ref="G104:G125" si="6">E104*F104</f>
        <v>3991.8999999999996</v>
      </c>
      <c r="I104" s="106" t="s">
        <v>484</v>
      </c>
      <c r="K104" s="71" t="s">
        <v>535</v>
      </c>
      <c r="M104" s="71">
        <v>382</v>
      </c>
      <c r="N104" s="82">
        <v>10.45</v>
      </c>
      <c r="O104" s="82">
        <f t="shared" ref="O104:O123" si="7">M104*N104</f>
        <v>3991.8999999999996</v>
      </c>
    </row>
    <row r="105" spans="1:15" ht="15" customHeight="1" x14ac:dyDescent="0.2">
      <c r="A105" s="106" t="s">
        <v>483</v>
      </c>
      <c r="C105" s="71" t="s">
        <v>536</v>
      </c>
      <c r="E105" s="71">
        <v>58</v>
      </c>
      <c r="F105" s="82">
        <v>14</v>
      </c>
      <c r="G105" s="82">
        <f t="shared" si="6"/>
        <v>812</v>
      </c>
      <c r="I105" s="106" t="s">
        <v>483</v>
      </c>
      <c r="K105" s="71" t="s">
        <v>536</v>
      </c>
      <c r="M105" s="71">
        <v>58</v>
      </c>
      <c r="N105" s="82">
        <v>14</v>
      </c>
      <c r="O105" s="82">
        <f t="shared" si="7"/>
        <v>812</v>
      </c>
    </row>
    <row r="106" spans="1:15" ht="15" customHeight="1" x14ac:dyDescent="0.2">
      <c r="A106" s="106" t="s">
        <v>485</v>
      </c>
      <c r="C106" s="71" t="s">
        <v>534</v>
      </c>
      <c r="D106" s="71" t="s">
        <v>826</v>
      </c>
      <c r="E106" s="71">
        <v>22</v>
      </c>
      <c r="F106" s="82">
        <v>650</v>
      </c>
      <c r="G106" s="82">
        <f t="shared" ref="G106" si="8">E106*F106</f>
        <v>14300</v>
      </c>
      <c r="I106" s="106" t="s">
        <v>485</v>
      </c>
      <c r="K106" s="71" t="s">
        <v>534</v>
      </c>
      <c r="L106" s="71" t="s">
        <v>826</v>
      </c>
      <c r="M106" s="71">
        <v>22</v>
      </c>
      <c r="N106" s="82">
        <v>650</v>
      </c>
      <c r="O106" s="82">
        <f t="shared" si="7"/>
        <v>14300</v>
      </c>
    </row>
    <row r="107" spans="1:15" ht="15" customHeight="1" x14ac:dyDescent="0.2">
      <c r="A107" s="106" t="s">
        <v>539</v>
      </c>
      <c r="D107" s="71" t="s">
        <v>774</v>
      </c>
      <c r="E107" s="71">
        <v>125</v>
      </c>
      <c r="F107" s="82">
        <v>14.45</v>
      </c>
      <c r="G107" s="82">
        <f t="shared" si="6"/>
        <v>1806.25</v>
      </c>
      <c r="I107" s="106" t="s">
        <v>539</v>
      </c>
      <c r="L107" s="71" t="s">
        <v>774</v>
      </c>
      <c r="M107" s="71">
        <v>125</v>
      </c>
      <c r="N107" s="82">
        <v>14.45</v>
      </c>
      <c r="O107" s="82">
        <f t="shared" si="7"/>
        <v>1806.25</v>
      </c>
    </row>
    <row r="108" spans="1:15" ht="15" customHeight="1" x14ac:dyDescent="0.2">
      <c r="A108" s="106" t="s">
        <v>539</v>
      </c>
      <c r="D108" s="71" t="s">
        <v>779</v>
      </c>
      <c r="E108" s="71">
        <v>30</v>
      </c>
      <c r="F108" s="82">
        <v>14.45</v>
      </c>
      <c r="G108" s="82">
        <f t="shared" ref="G108" si="9">E108*F108</f>
        <v>433.5</v>
      </c>
      <c r="I108" s="106" t="s">
        <v>539</v>
      </c>
      <c r="L108" s="71" t="s">
        <v>779</v>
      </c>
      <c r="M108" s="71">
        <v>30</v>
      </c>
      <c r="N108" s="82">
        <v>14.45</v>
      </c>
      <c r="O108" s="82">
        <f t="shared" si="7"/>
        <v>433.5</v>
      </c>
    </row>
    <row r="109" spans="1:15" ht="15" customHeight="1" x14ac:dyDescent="0.2">
      <c r="A109" s="106" t="s">
        <v>538</v>
      </c>
      <c r="E109" s="71">
        <v>0</v>
      </c>
      <c r="F109" s="82">
        <v>13.8</v>
      </c>
      <c r="G109" s="82">
        <f t="shared" ref="G109" si="10">E109*F109</f>
        <v>0</v>
      </c>
      <c r="I109" s="106" t="s">
        <v>538</v>
      </c>
      <c r="M109" s="71">
        <v>0</v>
      </c>
      <c r="N109" s="82">
        <v>13.8</v>
      </c>
      <c r="O109" s="82">
        <f t="shared" si="7"/>
        <v>0</v>
      </c>
    </row>
    <row r="110" spans="1:15" ht="15" customHeight="1" x14ac:dyDescent="0.2">
      <c r="A110" s="106" t="s">
        <v>537</v>
      </c>
      <c r="D110" s="71" t="s">
        <v>778</v>
      </c>
      <c r="E110" s="71">
        <v>60</v>
      </c>
      <c r="F110" s="82">
        <v>13.8</v>
      </c>
      <c r="G110" s="82">
        <f t="shared" ref="G110" si="11">E110*F110</f>
        <v>828</v>
      </c>
      <c r="I110" s="106" t="s">
        <v>537</v>
      </c>
      <c r="L110" s="71" t="s">
        <v>778</v>
      </c>
      <c r="M110" s="71">
        <v>60</v>
      </c>
      <c r="N110" s="82">
        <v>13.8</v>
      </c>
      <c r="O110" s="82">
        <f t="shared" si="7"/>
        <v>828</v>
      </c>
    </row>
    <row r="111" spans="1:15" ht="15" customHeight="1" x14ac:dyDescent="0.2">
      <c r="A111" s="106" t="s">
        <v>540</v>
      </c>
      <c r="C111" s="71" t="s">
        <v>541</v>
      </c>
      <c r="E111" s="71">
        <v>25</v>
      </c>
      <c r="F111" s="82">
        <v>14.1</v>
      </c>
      <c r="G111" s="82">
        <f t="shared" ref="G111" si="12">E111*F111</f>
        <v>352.5</v>
      </c>
      <c r="I111" s="106" t="s">
        <v>540</v>
      </c>
      <c r="K111" s="71" t="s">
        <v>541</v>
      </c>
      <c r="M111" s="71">
        <v>25</v>
      </c>
      <c r="N111" s="82">
        <v>14.1</v>
      </c>
      <c r="O111" s="82">
        <f t="shared" si="7"/>
        <v>352.5</v>
      </c>
    </row>
    <row r="112" spans="1:15" ht="15" customHeight="1" x14ac:dyDescent="0.2">
      <c r="A112" s="106" t="s">
        <v>543</v>
      </c>
      <c r="C112" s="71" t="s">
        <v>544</v>
      </c>
      <c r="D112" s="71" t="s">
        <v>780</v>
      </c>
      <c r="E112" s="71">
        <v>2</v>
      </c>
      <c r="F112" s="82">
        <v>35</v>
      </c>
      <c r="G112" s="82">
        <f t="shared" ref="G112" si="13">E112*F112</f>
        <v>70</v>
      </c>
      <c r="I112" s="106" t="s">
        <v>543</v>
      </c>
      <c r="K112" s="71" t="s">
        <v>544</v>
      </c>
      <c r="L112" s="71" t="s">
        <v>780</v>
      </c>
      <c r="M112" s="71">
        <v>2</v>
      </c>
      <c r="N112" s="82">
        <v>35</v>
      </c>
      <c r="O112" s="82">
        <f t="shared" si="7"/>
        <v>70</v>
      </c>
    </row>
    <row r="113" spans="1:15" ht="15" customHeight="1" x14ac:dyDescent="0.2">
      <c r="A113" s="106" t="s">
        <v>545</v>
      </c>
      <c r="C113" s="71" t="s">
        <v>546</v>
      </c>
      <c r="E113" s="71">
        <v>4</v>
      </c>
      <c r="F113" s="82">
        <v>17</v>
      </c>
      <c r="G113" s="82">
        <f t="shared" ref="G113" si="14">E113*F113</f>
        <v>68</v>
      </c>
      <c r="I113" s="106" t="s">
        <v>545</v>
      </c>
      <c r="K113" s="71" t="s">
        <v>546</v>
      </c>
      <c r="M113" s="71">
        <v>4</v>
      </c>
      <c r="N113" s="82">
        <v>17</v>
      </c>
      <c r="O113" s="82">
        <f t="shared" si="7"/>
        <v>68</v>
      </c>
    </row>
    <row r="114" spans="1:15" ht="15" customHeight="1" x14ac:dyDescent="0.2">
      <c r="A114" s="106" t="s">
        <v>547</v>
      </c>
      <c r="C114" s="71" t="s">
        <v>775</v>
      </c>
      <c r="D114" s="71" t="s">
        <v>777</v>
      </c>
      <c r="E114" s="71">
        <v>5</v>
      </c>
      <c r="F114" s="82">
        <v>10</v>
      </c>
      <c r="G114" s="82">
        <f t="shared" ref="G114" si="15">E114*F114</f>
        <v>50</v>
      </c>
      <c r="I114" s="106" t="s">
        <v>547</v>
      </c>
      <c r="K114" s="71" t="s">
        <v>775</v>
      </c>
      <c r="L114" s="71" t="s">
        <v>777</v>
      </c>
      <c r="M114" s="71">
        <v>5</v>
      </c>
      <c r="N114" s="82">
        <v>10</v>
      </c>
      <c r="O114" s="82">
        <f t="shared" si="7"/>
        <v>50</v>
      </c>
    </row>
    <row r="115" spans="1:15" ht="15" customHeight="1" x14ac:dyDescent="0.2">
      <c r="A115" s="106" t="s">
        <v>238</v>
      </c>
      <c r="C115" s="71" t="s">
        <v>239</v>
      </c>
      <c r="E115" s="71">
        <v>0</v>
      </c>
      <c r="F115" s="82">
        <v>11</v>
      </c>
      <c r="G115" s="82">
        <f t="shared" si="6"/>
        <v>0</v>
      </c>
      <c r="I115" s="106" t="s">
        <v>238</v>
      </c>
      <c r="K115" s="71" t="s">
        <v>239</v>
      </c>
      <c r="M115" s="71">
        <v>0</v>
      </c>
      <c r="N115" s="82">
        <v>11</v>
      </c>
      <c r="O115" s="82">
        <f t="shared" si="7"/>
        <v>0</v>
      </c>
    </row>
    <row r="116" spans="1:15" ht="15" customHeight="1" x14ac:dyDescent="0.2">
      <c r="A116" s="106" t="s">
        <v>240</v>
      </c>
      <c r="C116" s="71" t="s">
        <v>241</v>
      </c>
      <c r="E116" s="71">
        <v>0</v>
      </c>
      <c r="F116" s="82">
        <v>14</v>
      </c>
      <c r="G116" s="82">
        <f t="shared" si="6"/>
        <v>0</v>
      </c>
      <c r="I116" s="106" t="s">
        <v>240</v>
      </c>
      <c r="K116" s="71" t="s">
        <v>241</v>
      </c>
      <c r="M116" s="71">
        <v>0</v>
      </c>
      <c r="N116" s="82">
        <v>14</v>
      </c>
      <c r="O116" s="82">
        <f t="shared" si="7"/>
        <v>0</v>
      </c>
    </row>
    <row r="117" spans="1:15" ht="15" customHeight="1" x14ac:dyDescent="0.2">
      <c r="A117" s="106" t="s">
        <v>242</v>
      </c>
      <c r="C117" s="71" t="s">
        <v>243</v>
      </c>
      <c r="E117" s="71">
        <v>0</v>
      </c>
      <c r="F117" s="82">
        <v>15</v>
      </c>
      <c r="G117" s="82">
        <f t="shared" si="6"/>
        <v>0</v>
      </c>
      <c r="I117" s="106" t="s">
        <v>242</v>
      </c>
      <c r="K117" s="71" t="s">
        <v>243</v>
      </c>
      <c r="M117" s="71">
        <v>0</v>
      </c>
      <c r="N117" s="82">
        <v>15</v>
      </c>
      <c r="O117" s="82">
        <f t="shared" si="7"/>
        <v>0</v>
      </c>
    </row>
    <row r="118" spans="1:15" ht="15" customHeight="1" x14ac:dyDescent="0.2">
      <c r="A118" s="106" t="s">
        <v>245</v>
      </c>
      <c r="C118" s="71" t="s">
        <v>523</v>
      </c>
      <c r="E118" s="71">
        <v>50</v>
      </c>
      <c r="F118" s="82">
        <v>0.65</v>
      </c>
      <c r="G118" s="82">
        <f t="shared" si="6"/>
        <v>32.5</v>
      </c>
      <c r="I118" s="106" t="s">
        <v>245</v>
      </c>
      <c r="K118" s="71" t="s">
        <v>523</v>
      </c>
      <c r="M118" s="71">
        <v>50</v>
      </c>
      <c r="N118" s="82">
        <v>0.65</v>
      </c>
      <c r="O118" s="82">
        <f t="shared" si="7"/>
        <v>32.5</v>
      </c>
    </row>
    <row r="119" spans="1:15" ht="15" customHeight="1" x14ac:dyDescent="0.2">
      <c r="A119" s="106" t="s">
        <v>246</v>
      </c>
      <c r="C119" s="71" t="s">
        <v>525</v>
      </c>
      <c r="E119" s="71">
        <v>2</v>
      </c>
      <c r="F119" s="82">
        <v>90</v>
      </c>
      <c r="G119" s="82">
        <f t="shared" si="6"/>
        <v>180</v>
      </c>
      <c r="I119" s="106" t="s">
        <v>246</v>
      </c>
      <c r="K119" s="71" t="s">
        <v>525</v>
      </c>
      <c r="M119" s="71">
        <v>2</v>
      </c>
      <c r="N119" s="82">
        <v>90</v>
      </c>
      <c r="O119" s="82">
        <f t="shared" si="7"/>
        <v>180</v>
      </c>
    </row>
    <row r="120" spans="1:15" ht="15" customHeight="1" x14ac:dyDescent="0.2">
      <c r="A120" s="106" t="s">
        <v>247</v>
      </c>
      <c r="C120" s="71" t="s">
        <v>248</v>
      </c>
      <c r="D120" s="71" t="s">
        <v>776</v>
      </c>
      <c r="E120" s="71">
        <v>2</v>
      </c>
      <c r="F120" s="82">
        <v>25</v>
      </c>
      <c r="G120" s="82">
        <f t="shared" si="6"/>
        <v>50</v>
      </c>
      <c r="I120" s="106" t="s">
        <v>247</v>
      </c>
      <c r="K120" s="71" t="s">
        <v>248</v>
      </c>
      <c r="L120" s="71" t="s">
        <v>776</v>
      </c>
      <c r="M120" s="71">
        <v>2</v>
      </c>
      <c r="N120" s="82">
        <v>25</v>
      </c>
      <c r="O120" s="82">
        <f t="shared" si="7"/>
        <v>50</v>
      </c>
    </row>
    <row r="121" spans="1:15" ht="15" customHeight="1" x14ac:dyDescent="0.2">
      <c r="A121" s="106" t="s">
        <v>249</v>
      </c>
      <c r="C121" s="71" t="s">
        <v>524</v>
      </c>
      <c r="E121" s="71">
        <v>0</v>
      </c>
      <c r="F121" s="82">
        <v>0.35</v>
      </c>
      <c r="G121" s="82">
        <f t="shared" si="6"/>
        <v>0</v>
      </c>
      <c r="I121" s="106" t="s">
        <v>249</v>
      </c>
      <c r="K121" s="71" t="s">
        <v>524</v>
      </c>
      <c r="M121" s="71">
        <v>0</v>
      </c>
      <c r="N121" s="82">
        <v>0.35</v>
      </c>
      <c r="O121" s="82">
        <f t="shared" si="7"/>
        <v>0</v>
      </c>
    </row>
    <row r="122" spans="1:15" ht="15" customHeight="1" x14ac:dyDescent="0.2">
      <c r="A122" s="106" t="s">
        <v>250</v>
      </c>
      <c r="E122" s="71">
        <v>0</v>
      </c>
      <c r="F122" s="82">
        <v>2.4</v>
      </c>
      <c r="G122" s="82">
        <f t="shared" si="6"/>
        <v>0</v>
      </c>
      <c r="I122" s="106" t="s">
        <v>250</v>
      </c>
      <c r="M122" s="71">
        <v>0</v>
      </c>
      <c r="N122" s="82">
        <v>2.4</v>
      </c>
      <c r="O122" s="82">
        <f t="shared" si="7"/>
        <v>0</v>
      </c>
    </row>
    <row r="123" spans="1:15" ht="15" customHeight="1" x14ac:dyDescent="0.2">
      <c r="A123" s="106" t="s">
        <v>251</v>
      </c>
      <c r="E123" s="71">
        <v>1</v>
      </c>
      <c r="F123" s="82">
        <v>200</v>
      </c>
      <c r="G123" s="82">
        <f t="shared" si="6"/>
        <v>200</v>
      </c>
      <c r="I123" s="106" t="s">
        <v>251</v>
      </c>
      <c r="M123" s="71">
        <v>1</v>
      </c>
      <c r="N123" s="82">
        <v>200</v>
      </c>
      <c r="O123" s="82">
        <f t="shared" si="7"/>
        <v>200</v>
      </c>
    </row>
    <row r="124" spans="1:15" ht="15" customHeight="1" x14ac:dyDescent="0.2">
      <c r="A124" s="106" t="s">
        <v>244</v>
      </c>
      <c r="C124" s="71" t="s">
        <v>542</v>
      </c>
      <c r="E124" s="71">
        <v>0</v>
      </c>
      <c r="F124" s="82">
        <v>28</v>
      </c>
      <c r="G124" s="82">
        <f>E124*F124</f>
        <v>0</v>
      </c>
      <c r="I124" s="106" t="s">
        <v>244</v>
      </c>
      <c r="K124" s="71" t="s">
        <v>542</v>
      </c>
      <c r="M124" s="71">
        <v>0</v>
      </c>
      <c r="N124" s="82">
        <v>28</v>
      </c>
      <c r="O124" s="82">
        <f>M124*N124</f>
        <v>0</v>
      </c>
    </row>
    <row r="125" spans="1:15" ht="15" customHeight="1" x14ac:dyDescent="0.2">
      <c r="A125" s="194" t="s">
        <v>252</v>
      </c>
      <c r="B125" s="139"/>
      <c r="C125" s="139"/>
      <c r="D125" s="139"/>
      <c r="E125" s="139">
        <v>2</v>
      </c>
      <c r="F125" s="150">
        <v>150</v>
      </c>
      <c r="G125" s="150">
        <f t="shared" si="6"/>
        <v>300</v>
      </c>
      <c r="I125" s="194" t="s">
        <v>252</v>
      </c>
      <c r="J125" s="139"/>
      <c r="K125" s="139"/>
      <c r="L125" s="139"/>
      <c r="M125" s="139">
        <v>2</v>
      </c>
      <c r="N125" s="150">
        <v>150</v>
      </c>
      <c r="O125" s="150">
        <f t="shared" ref="O125" si="16">M125*N125</f>
        <v>300</v>
      </c>
    </row>
    <row r="126" spans="1:15" ht="15" customHeight="1" x14ac:dyDescent="0.2">
      <c r="B126" s="84"/>
      <c r="F126" s="84" t="s">
        <v>181</v>
      </c>
      <c r="G126" s="87">
        <f>SUM(G104:G125)</f>
        <v>23474.65</v>
      </c>
      <c r="J126" s="84"/>
      <c r="N126" s="84" t="s">
        <v>181</v>
      </c>
      <c r="O126" s="87">
        <f>SUM(O104:O125)</f>
        <v>23474.65</v>
      </c>
    </row>
    <row r="127" spans="1:15" ht="15" customHeight="1" x14ac:dyDescent="0.2">
      <c r="B127" s="84"/>
      <c r="F127" s="152" t="s">
        <v>253</v>
      </c>
      <c r="G127" s="153">
        <f>G126*0.07</f>
        <v>1643.2255000000002</v>
      </c>
      <c r="J127" s="84"/>
      <c r="N127" s="152" t="s">
        <v>253</v>
      </c>
      <c r="O127" s="153">
        <f>O126*0.07</f>
        <v>1643.2255000000002</v>
      </c>
    </row>
    <row r="128" spans="1:15" ht="15" customHeight="1" x14ac:dyDescent="0.2">
      <c r="B128" s="84"/>
      <c r="F128" s="193" t="s">
        <v>22</v>
      </c>
      <c r="G128" s="356">
        <f>SUM(G126:G127)</f>
        <v>25117.875500000002</v>
      </c>
      <c r="J128" s="84"/>
      <c r="N128" s="193" t="s">
        <v>22</v>
      </c>
      <c r="O128" s="356">
        <f>SUM(O126:O127)</f>
        <v>25117.875500000002</v>
      </c>
    </row>
  </sheetData>
  <mergeCells count="33">
    <mergeCell ref="B57:D57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64:D64"/>
    <mergeCell ref="B65:D65"/>
    <mergeCell ref="B66:D66"/>
    <mergeCell ref="B67:D67"/>
    <mergeCell ref="B58:D58"/>
    <mergeCell ref="B59:D59"/>
    <mergeCell ref="B60:D60"/>
    <mergeCell ref="B61:D61"/>
    <mergeCell ref="B62:D62"/>
    <mergeCell ref="B63:D63"/>
    <mergeCell ref="B81:D81"/>
    <mergeCell ref="B82:D82"/>
    <mergeCell ref="B83:D83"/>
    <mergeCell ref="B73:D73"/>
    <mergeCell ref="B74:D74"/>
    <mergeCell ref="B75:D75"/>
    <mergeCell ref="B76:D76"/>
    <mergeCell ref="B77:D77"/>
    <mergeCell ref="B78:D78"/>
    <mergeCell ref="B79:D79"/>
    <mergeCell ref="B80:D80"/>
  </mergeCells>
  <phoneticPr fontId="30" type="noConversion"/>
  <pageMargins left="0.7" right="0.7" top="0.75" bottom="0.75" header="0.3" footer="0.3"/>
  <pageSetup scale="36" orientation="portrait" r:id="rId1"/>
  <ignoredErrors>
    <ignoredError sqref="F24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14F55-9468-4ECA-800A-A061FAC751BF}">
  <sheetPr>
    <tabColor theme="1" tint="0.499984740745262"/>
    <pageSetUpPr fitToPage="1"/>
  </sheetPr>
  <dimension ref="A1:H65"/>
  <sheetViews>
    <sheetView zoomScaleNormal="100" workbookViewId="0">
      <selection activeCell="I2" sqref="I2"/>
    </sheetView>
  </sheetViews>
  <sheetFormatPr defaultColWidth="9.140625" defaultRowHeight="12.75" x14ac:dyDescent="0.2"/>
  <cols>
    <col min="1" max="8" width="15.7109375" style="71" customWidth="1"/>
    <col min="9" max="16384" width="9.140625" style="71"/>
  </cols>
  <sheetData>
    <row r="1" spans="1:8" s="136" customFormat="1" ht="18" x14ac:dyDescent="0.25">
      <c r="A1" s="235" t="s">
        <v>455</v>
      </c>
      <c r="B1" s="234" t="s">
        <v>59</v>
      </c>
      <c r="C1" s="132"/>
      <c r="D1" s="115"/>
      <c r="E1" s="115"/>
      <c r="F1" s="115"/>
      <c r="G1" s="115"/>
      <c r="H1" s="115"/>
    </row>
    <row r="3" spans="1:8" x14ac:dyDescent="0.2">
      <c r="A3" s="117">
        <v>5.12</v>
      </c>
      <c r="B3" s="111" t="s">
        <v>256</v>
      </c>
      <c r="C3" s="112"/>
      <c r="D3" s="154"/>
      <c r="E3" s="154"/>
      <c r="F3" s="154"/>
      <c r="G3" s="267"/>
      <c r="H3" s="154"/>
    </row>
    <row r="4" spans="1:8" x14ac:dyDescent="0.2">
      <c r="A4" s="108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449"/>
      <c r="C6" s="449"/>
      <c r="D6" s="449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450"/>
      <c r="C7" s="450"/>
      <c r="D7" s="450"/>
      <c r="E7" s="137"/>
      <c r="F7" s="137"/>
      <c r="G7" s="137"/>
      <c r="H7" s="137"/>
    </row>
    <row r="8" spans="1:8" x14ac:dyDescent="0.2">
      <c r="A8" s="84">
        <v>2</v>
      </c>
      <c r="B8" s="450"/>
      <c r="C8" s="450"/>
      <c r="D8" s="450"/>
      <c r="E8" s="137"/>
      <c r="F8" s="137"/>
      <c r="G8" s="125"/>
      <c r="H8" s="125"/>
    </row>
    <row r="9" spans="1:8" x14ac:dyDescent="0.2">
      <c r="A9" s="84">
        <v>3</v>
      </c>
      <c r="B9" s="450"/>
      <c r="C9" s="450"/>
      <c r="D9" s="450"/>
      <c r="E9" s="137"/>
      <c r="F9" s="137"/>
      <c r="G9" s="137"/>
      <c r="H9" s="137"/>
    </row>
    <row r="10" spans="1:8" x14ac:dyDescent="0.2">
      <c r="A10" s="84">
        <v>4</v>
      </c>
      <c r="B10" s="450"/>
      <c r="C10" s="450"/>
      <c r="D10" s="450"/>
      <c r="E10" s="137"/>
      <c r="F10" s="137"/>
      <c r="G10" s="137"/>
      <c r="H10" s="137"/>
    </row>
    <row r="11" spans="1:8" x14ac:dyDescent="0.2">
      <c r="A11" s="84">
        <v>5</v>
      </c>
      <c r="B11" s="450"/>
      <c r="C11" s="450"/>
      <c r="D11" s="450"/>
      <c r="E11" s="125"/>
      <c r="F11" s="125"/>
      <c r="G11" s="125"/>
      <c r="H11" s="125"/>
    </row>
    <row r="12" spans="1:8" x14ac:dyDescent="0.2">
      <c r="A12" s="84">
        <v>6</v>
      </c>
      <c r="B12" s="450"/>
      <c r="C12" s="450"/>
      <c r="D12" s="450"/>
      <c r="E12" s="125"/>
      <c r="F12" s="270"/>
      <c r="G12" s="270"/>
      <c r="H12" s="270"/>
    </row>
    <row r="13" spans="1:8" x14ac:dyDescent="0.2">
      <c r="A13" s="84">
        <v>7</v>
      </c>
      <c r="B13" s="450"/>
      <c r="C13" s="450"/>
      <c r="D13" s="450"/>
      <c r="E13" s="270"/>
      <c r="F13" s="125"/>
      <c r="G13" s="315"/>
      <c r="H13" s="315"/>
    </row>
    <row r="14" spans="1:8" x14ac:dyDescent="0.2">
      <c r="A14" s="84">
        <v>8</v>
      </c>
      <c r="B14" s="450"/>
      <c r="C14" s="450"/>
      <c r="D14" s="450"/>
      <c r="E14" s="125"/>
      <c r="F14" s="125"/>
      <c r="G14" s="125"/>
      <c r="H14" s="125"/>
    </row>
    <row r="15" spans="1:8" x14ac:dyDescent="0.2">
      <c r="A15" s="84">
        <v>9</v>
      </c>
      <c r="B15" s="450"/>
      <c r="C15" s="450"/>
      <c r="D15" s="450"/>
      <c r="E15" s="137"/>
      <c r="F15" s="137"/>
      <c r="G15" s="315"/>
      <c r="H15" s="315"/>
    </row>
    <row r="16" spans="1:8" x14ac:dyDescent="0.2">
      <c r="A16" s="147">
        <v>10</v>
      </c>
      <c r="B16" s="451"/>
      <c r="C16" s="451"/>
      <c r="D16" s="451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A18" s="108"/>
    </row>
    <row r="19" spans="1:8" x14ac:dyDescent="0.2">
      <c r="A19" s="117">
        <v>5.5279999999999996</v>
      </c>
      <c r="B19" s="111" t="s">
        <v>418</v>
      </c>
      <c r="C19" s="112"/>
      <c r="D19" s="154"/>
      <c r="E19" s="154"/>
      <c r="F19" s="154"/>
      <c r="G19" s="267"/>
      <c r="H19" s="154"/>
    </row>
    <row r="20" spans="1:8" x14ac:dyDescent="0.2">
      <c r="A20" s="108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449"/>
      <c r="C22" s="449"/>
      <c r="D22" s="44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450"/>
      <c r="C23" s="450"/>
      <c r="D23" s="450"/>
      <c r="E23" s="137"/>
      <c r="F23" s="137"/>
      <c r="G23" s="137"/>
      <c r="H23" s="137"/>
    </row>
    <row r="24" spans="1:8" x14ac:dyDescent="0.2">
      <c r="A24" s="84">
        <v>2</v>
      </c>
      <c r="B24" s="450"/>
      <c r="C24" s="450"/>
      <c r="D24" s="450"/>
      <c r="E24" s="137"/>
      <c r="F24" s="137"/>
      <c r="G24" s="125"/>
      <c r="H24" s="125"/>
    </row>
    <row r="25" spans="1:8" x14ac:dyDescent="0.2">
      <c r="A25" s="84">
        <v>3</v>
      </c>
      <c r="B25" s="450"/>
      <c r="C25" s="450"/>
      <c r="D25" s="450"/>
      <c r="E25" s="137"/>
      <c r="F25" s="137"/>
      <c r="G25" s="137"/>
      <c r="H25" s="137"/>
    </row>
    <row r="26" spans="1:8" x14ac:dyDescent="0.2">
      <c r="A26" s="84">
        <v>4</v>
      </c>
      <c r="B26" s="450"/>
      <c r="C26" s="450"/>
      <c r="D26" s="450"/>
      <c r="E26" s="137"/>
      <c r="F26" s="137"/>
      <c r="G26" s="137"/>
      <c r="H26" s="137"/>
    </row>
    <row r="27" spans="1:8" x14ac:dyDescent="0.2">
      <c r="A27" s="84">
        <v>5</v>
      </c>
      <c r="B27" s="450"/>
      <c r="C27" s="450"/>
      <c r="D27" s="450"/>
      <c r="E27" s="125"/>
      <c r="F27" s="125"/>
      <c r="G27" s="125"/>
      <c r="H27" s="125"/>
    </row>
    <row r="28" spans="1:8" x14ac:dyDescent="0.2">
      <c r="A28" s="84">
        <v>6</v>
      </c>
      <c r="B28" s="450"/>
      <c r="C28" s="450"/>
      <c r="D28" s="450"/>
      <c r="E28" s="125"/>
      <c r="F28" s="270"/>
      <c r="G28" s="270"/>
      <c r="H28" s="270"/>
    </row>
    <row r="29" spans="1:8" x14ac:dyDescent="0.2">
      <c r="A29" s="84">
        <v>7</v>
      </c>
      <c r="B29" s="450"/>
      <c r="C29" s="450"/>
      <c r="D29" s="450"/>
      <c r="E29" s="270"/>
      <c r="F29" s="125"/>
      <c r="G29" s="315"/>
      <c r="H29" s="315"/>
    </row>
    <row r="30" spans="1:8" x14ac:dyDescent="0.2">
      <c r="A30" s="84">
        <v>8</v>
      </c>
      <c r="B30" s="450"/>
      <c r="C30" s="450"/>
      <c r="D30" s="450"/>
      <c r="E30" s="125"/>
      <c r="F30" s="125"/>
      <c r="G30" s="125"/>
      <c r="H30" s="125"/>
    </row>
    <row r="31" spans="1:8" x14ac:dyDescent="0.2">
      <c r="A31" s="84">
        <v>9</v>
      </c>
      <c r="B31" s="450"/>
      <c r="C31" s="450"/>
      <c r="D31" s="450"/>
      <c r="E31" s="137"/>
      <c r="F31" s="137"/>
      <c r="G31" s="315"/>
      <c r="H31" s="315"/>
    </row>
    <row r="32" spans="1:8" x14ac:dyDescent="0.2">
      <c r="A32" s="147">
        <v>10</v>
      </c>
      <c r="B32" s="451"/>
      <c r="C32" s="451"/>
      <c r="D32" s="451"/>
      <c r="E32" s="145"/>
      <c r="F32" s="145"/>
      <c r="G32" s="145"/>
      <c r="H32" s="145"/>
    </row>
    <row r="33" spans="1:8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A34" s="108"/>
      <c r="D34" s="263"/>
      <c r="E34" s="143"/>
      <c r="F34" s="143"/>
      <c r="G34" s="143"/>
      <c r="H34" s="143"/>
    </row>
    <row r="35" spans="1:8" x14ac:dyDescent="0.2">
      <c r="A35" s="117">
        <v>5.53</v>
      </c>
      <c r="B35" s="111" t="s">
        <v>257</v>
      </c>
      <c r="C35" s="112"/>
      <c r="D35" s="154"/>
      <c r="E35" s="154"/>
      <c r="F35" s="154"/>
      <c r="G35" s="267"/>
      <c r="H35" s="154"/>
    </row>
    <row r="36" spans="1:8" x14ac:dyDescent="0.2">
      <c r="A36" s="108"/>
    </row>
    <row r="37" spans="1:8" x14ac:dyDescent="0.2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">
      <c r="A38" s="84" t="s">
        <v>434</v>
      </c>
      <c r="B38" s="449"/>
      <c r="C38" s="449"/>
      <c r="D38" s="449"/>
      <c r="E38" s="226">
        <v>0</v>
      </c>
      <c r="F38" s="226">
        <v>0</v>
      </c>
      <c r="G38" s="226">
        <v>0</v>
      </c>
      <c r="H38" s="226">
        <v>0</v>
      </c>
    </row>
    <row r="39" spans="1:8" x14ac:dyDescent="0.2">
      <c r="A39" s="84">
        <v>1</v>
      </c>
      <c r="B39" s="450"/>
      <c r="C39" s="450"/>
      <c r="D39" s="450"/>
      <c r="E39" s="137"/>
      <c r="F39" s="137"/>
      <c r="G39" s="137"/>
      <c r="H39" s="137"/>
    </row>
    <row r="40" spans="1:8" x14ac:dyDescent="0.2">
      <c r="A40" s="84">
        <v>2</v>
      </c>
      <c r="B40" s="450"/>
      <c r="C40" s="450"/>
      <c r="D40" s="450"/>
      <c r="E40" s="137"/>
      <c r="F40" s="137"/>
      <c r="G40" s="125"/>
      <c r="H40" s="125"/>
    </row>
    <row r="41" spans="1:8" x14ac:dyDescent="0.2">
      <c r="A41" s="84">
        <v>3</v>
      </c>
      <c r="B41" s="450"/>
      <c r="C41" s="450"/>
      <c r="D41" s="450"/>
      <c r="E41" s="137"/>
      <c r="F41" s="137"/>
      <c r="G41" s="137"/>
      <c r="H41" s="137"/>
    </row>
    <row r="42" spans="1:8" x14ac:dyDescent="0.2">
      <c r="A42" s="84">
        <v>4</v>
      </c>
      <c r="B42" s="450"/>
      <c r="C42" s="450"/>
      <c r="D42" s="450"/>
      <c r="E42" s="137"/>
      <c r="F42" s="137"/>
      <c r="G42" s="137"/>
      <c r="H42" s="137"/>
    </row>
    <row r="43" spans="1:8" x14ac:dyDescent="0.2">
      <c r="A43" s="84">
        <v>5</v>
      </c>
      <c r="B43" s="450"/>
      <c r="C43" s="450"/>
      <c r="D43" s="450"/>
      <c r="E43" s="125"/>
      <c r="F43" s="125"/>
      <c r="G43" s="125"/>
      <c r="H43" s="125"/>
    </row>
    <row r="44" spans="1:8" x14ac:dyDescent="0.2">
      <c r="A44" s="84">
        <v>6</v>
      </c>
      <c r="B44" s="450"/>
      <c r="C44" s="450"/>
      <c r="D44" s="450"/>
      <c r="E44" s="125"/>
      <c r="F44" s="270"/>
      <c r="G44" s="270"/>
      <c r="H44" s="270"/>
    </row>
    <row r="45" spans="1:8" x14ac:dyDescent="0.2">
      <c r="A45" s="84">
        <v>7</v>
      </c>
      <c r="B45" s="450"/>
      <c r="C45" s="450"/>
      <c r="D45" s="450"/>
      <c r="E45" s="270"/>
      <c r="F45" s="125"/>
      <c r="G45" s="315"/>
      <c r="H45" s="315"/>
    </row>
    <row r="46" spans="1:8" x14ac:dyDescent="0.2">
      <c r="A46" s="84">
        <v>8</v>
      </c>
      <c r="B46" s="450"/>
      <c r="C46" s="450"/>
      <c r="D46" s="450"/>
      <c r="E46" s="125"/>
      <c r="F46" s="125"/>
      <c r="G46" s="125"/>
      <c r="H46" s="125"/>
    </row>
    <row r="47" spans="1:8" x14ac:dyDescent="0.2">
      <c r="A47" s="84">
        <v>9</v>
      </c>
      <c r="B47" s="450"/>
      <c r="C47" s="450"/>
      <c r="D47" s="450"/>
      <c r="E47" s="137"/>
      <c r="F47" s="137"/>
      <c r="G47" s="315"/>
      <c r="H47" s="315"/>
    </row>
    <row r="48" spans="1:8" x14ac:dyDescent="0.2">
      <c r="A48" s="147">
        <v>10</v>
      </c>
      <c r="B48" s="451"/>
      <c r="C48" s="451"/>
      <c r="D48" s="451"/>
      <c r="E48" s="145"/>
      <c r="F48" s="145"/>
      <c r="G48" s="145"/>
      <c r="H48" s="145"/>
    </row>
    <row r="49" spans="1:8" x14ac:dyDescent="0.2">
      <c r="A49" s="108"/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x14ac:dyDescent="0.2">
      <c r="A50" s="108"/>
      <c r="F50" s="125"/>
      <c r="G50" s="125"/>
      <c r="H50" s="125"/>
    </row>
    <row r="51" spans="1:8" x14ac:dyDescent="0.2">
      <c r="A51" s="117">
        <v>5.7</v>
      </c>
      <c r="B51" s="111" t="s">
        <v>64</v>
      </c>
      <c r="C51" s="112"/>
      <c r="D51" s="154"/>
      <c r="E51" s="154"/>
      <c r="F51" s="154"/>
      <c r="G51" s="267"/>
      <c r="H51" s="154"/>
    </row>
    <row r="53" spans="1:8" x14ac:dyDescent="0.2">
      <c r="A53" s="269"/>
      <c r="B53" s="139"/>
      <c r="C53" s="139"/>
      <c r="D53" s="262"/>
      <c r="E53" s="145" t="s">
        <v>433</v>
      </c>
      <c r="F53" s="145" t="s">
        <v>433</v>
      </c>
      <c r="G53" s="145" t="s">
        <v>433</v>
      </c>
      <c r="H53" s="145" t="s">
        <v>433</v>
      </c>
    </row>
    <row r="54" spans="1:8" x14ac:dyDescent="0.2">
      <c r="A54" s="84" t="s">
        <v>434</v>
      </c>
      <c r="B54" s="449"/>
      <c r="C54" s="449"/>
      <c r="D54" s="449"/>
      <c r="E54" s="226">
        <v>0</v>
      </c>
      <c r="F54" s="226">
        <v>0</v>
      </c>
      <c r="G54" s="226">
        <v>0</v>
      </c>
      <c r="H54" s="226">
        <v>0</v>
      </c>
    </row>
    <row r="55" spans="1:8" x14ac:dyDescent="0.2">
      <c r="A55" s="84">
        <v>1</v>
      </c>
      <c r="B55" s="450"/>
      <c r="C55" s="450"/>
      <c r="D55" s="450"/>
      <c r="E55" s="137"/>
      <c r="F55" s="137"/>
      <c r="G55" s="137"/>
      <c r="H55" s="137"/>
    </row>
    <row r="56" spans="1:8" x14ac:dyDescent="0.2">
      <c r="A56" s="84">
        <v>2</v>
      </c>
      <c r="B56" s="450"/>
      <c r="C56" s="450"/>
      <c r="D56" s="450"/>
      <c r="E56" s="137"/>
      <c r="F56" s="137"/>
      <c r="G56" s="125"/>
      <c r="H56" s="125"/>
    </row>
    <row r="57" spans="1:8" x14ac:dyDescent="0.2">
      <c r="A57" s="84">
        <v>3</v>
      </c>
      <c r="B57" s="450"/>
      <c r="C57" s="450"/>
      <c r="D57" s="450"/>
      <c r="E57" s="137"/>
      <c r="F57" s="137"/>
      <c r="G57" s="137"/>
      <c r="H57" s="137"/>
    </row>
    <row r="58" spans="1:8" x14ac:dyDescent="0.2">
      <c r="A58" s="84">
        <v>4</v>
      </c>
      <c r="B58" s="450"/>
      <c r="C58" s="450"/>
      <c r="D58" s="450"/>
      <c r="E58" s="137"/>
      <c r="F58" s="137"/>
      <c r="G58" s="137"/>
      <c r="H58" s="137"/>
    </row>
    <row r="59" spans="1:8" x14ac:dyDescent="0.2">
      <c r="A59" s="84">
        <v>5</v>
      </c>
      <c r="B59" s="450"/>
      <c r="C59" s="450"/>
      <c r="D59" s="450"/>
      <c r="E59" s="125"/>
      <c r="F59" s="125"/>
      <c r="G59" s="125"/>
      <c r="H59" s="125"/>
    </row>
    <row r="60" spans="1:8" x14ac:dyDescent="0.2">
      <c r="A60" s="84">
        <v>6</v>
      </c>
      <c r="B60" s="450"/>
      <c r="C60" s="450"/>
      <c r="D60" s="450"/>
      <c r="E60" s="125"/>
      <c r="F60" s="270"/>
      <c r="G60" s="270"/>
      <c r="H60" s="270"/>
    </row>
    <row r="61" spans="1:8" x14ac:dyDescent="0.2">
      <c r="A61" s="84">
        <v>7</v>
      </c>
      <c r="B61" s="450"/>
      <c r="C61" s="450"/>
      <c r="D61" s="450"/>
      <c r="E61" s="270"/>
      <c r="F61" s="125"/>
      <c r="G61" s="315"/>
      <c r="H61" s="315"/>
    </row>
    <row r="62" spans="1:8" x14ac:dyDescent="0.2">
      <c r="A62" s="84">
        <v>8</v>
      </c>
      <c r="B62" s="450"/>
      <c r="C62" s="450"/>
      <c r="D62" s="450"/>
      <c r="E62" s="125"/>
      <c r="F62" s="125"/>
      <c r="G62" s="125"/>
      <c r="H62" s="125"/>
    </row>
    <row r="63" spans="1:8" x14ac:dyDescent="0.2">
      <c r="A63" s="84">
        <v>9</v>
      </c>
      <c r="B63" s="450"/>
      <c r="C63" s="450"/>
      <c r="D63" s="450"/>
      <c r="E63" s="137"/>
      <c r="F63" s="137"/>
      <c r="G63" s="315"/>
      <c r="H63" s="315"/>
    </row>
    <row r="64" spans="1:8" x14ac:dyDescent="0.2">
      <c r="A64" s="147">
        <v>10</v>
      </c>
      <c r="B64" s="451"/>
      <c r="C64" s="451"/>
      <c r="D64" s="451"/>
      <c r="E64" s="145"/>
      <c r="F64" s="145"/>
      <c r="G64" s="145"/>
      <c r="H64" s="145"/>
    </row>
    <row r="65" spans="1:8" x14ac:dyDescent="0.2">
      <c r="A65" s="108"/>
      <c r="D65" s="263" t="s">
        <v>22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</sheetData>
  <mergeCells count="4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4:D54"/>
    <mergeCell ref="B55:D55"/>
    <mergeCell ref="B56:D56"/>
    <mergeCell ref="B57:D57"/>
    <mergeCell ref="B58:D58"/>
    <mergeCell ref="B64:D64"/>
    <mergeCell ref="B59:D59"/>
    <mergeCell ref="B60:D60"/>
    <mergeCell ref="B61:D61"/>
    <mergeCell ref="B62:D62"/>
    <mergeCell ref="B63:D63"/>
  </mergeCells>
  <pageMargins left="0.25" right="0.25" top="0.75" bottom="0.75" header="0.3" footer="0.3"/>
  <pageSetup scale="62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E12E8-5774-444B-85E5-1D25B0A80D68}">
  <sheetPr>
    <tabColor theme="0" tint="-0.499984740745262"/>
    <pageSetUpPr fitToPage="1"/>
  </sheetPr>
  <dimension ref="A1:H201"/>
  <sheetViews>
    <sheetView topLeftCell="A10" zoomScaleNormal="100" workbookViewId="0">
      <selection activeCell="E150" sqref="E150"/>
    </sheetView>
  </sheetViews>
  <sheetFormatPr defaultColWidth="9.140625" defaultRowHeight="12.75" x14ac:dyDescent="0.2"/>
  <cols>
    <col min="1" max="4" width="15.7109375" style="71" customWidth="1"/>
    <col min="5" max="5" width="15.7109375" style="125" customWidth="1"/>
    <col min="6" max="6" width="15.7109375" style="156" customWidth="1"/>
    <col min="7" max="8" width="15.7109375" style="71" customWidth="1"/>
    <col min="9" max="16384" width="9.140625" style="71"/>
  </cols>
  <sheetData>
    <row r="1" spans="1:8" s="136" customFormat="1" ht="18" x14ac:dyDescent="0.25">
      <c r="A1" s="235" t="s">
        <v>456</v>
      </c>
      <c r="B1" s="234" t="s">
        <v>65</v>
      </c>
      <c r="C1" s="132"/>
      <c r="D1" s="115"/>
      <c r="E1" s="115"/>
      <c r="F1" s="115"/>
      <c r="G1" s="115"/>
      <c r="H1" s="115"/>
    </row>
    <row r="3" spans="1:8" x14ac:dyDescent="0.2">
      <c r="A3" s="117">
        <v>6.11</v>
      </c>
      <c r="B3" s="111" t="s">
        <v>67</v>
      </c>
      <c r="C3" s="111"/>
      <c r="D3" s="133"/>
      <c r="E3" s="154"/>
      <c r="F3" s="154"/>
      <c r="G3" s="267"/>
      <c r="H3" s="154"/>
    </row>
    <row r="4" spans="1:8" x14ac:dyDescent="0.2">
      <c r="A4" s="108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449"/>
      <c r="C6" s="449"/>
      <c r="D6" s="449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450"/>
      <c r="C7" s="450"/>
      <c r="D7" s="450"/>
      <c r="E7" s="137"/>
      <c r="F7" s="137"/>
      <c r="G7" s="137"/>
      <c r="H7" s="137"/>
    </row>
    <row r="8" spans="1:8" x14ac:dyDescent="0.2">
      <c r="A8" s="84">
        <v>2</v>
      </c>
      <c r="B8" s="450"/>
      <c r="C8" s="450"/>
      <c r="D8" s="450"/>
      <c r="E8" s="137"/>
      <c r="F8" s="137"/>
      <c r="G8" s="125"/>
      <c r="H8" s="125"/>
    </row>
    <row r="9" spans="1:8" x14ac:dyDescent="0.2">
      <c r="A9" s="84">
        <v>3</v>
      </c>
      <c r="B9" s="450"/>
      <c r="C9" s="450"/>
      <c r="D9" s="450"/>
      <c r="E9" s="137"/>
      <c r="F9" s="137"/>
      <c r="G9" s="137"/>
      <c r="H9" s="137"/>
    </row>
    <row r="10" spans="1:8" x14ac:dyDescent="0.2">
      <c r="A10" s="84">
        <v>4</v>
      </c>
      <c r="B10" s="450"/>
      <c r="C10" s="450"/>
      <c r="D10" s="450"/>
      <c r="E10" s="137"/>
      <c r="F10" s="137"/>
      <c r="G10" s="137"/>
      <c r="H10" s="137"/>
    </row>
    <row r="11" spans="1:8" x14ac:dyDescent="0.2">
      <c r="A11" s="84">
        <v>5</v>
      </c>
      <c r="B11" s="450"/>
      <c r="C11" s="450"/>
      <c r="D11" s="450"/>
      <c r="F11" s="125"/>
      <c r="G11" s="125"/>
      <c r="H11" s="125"/>
    </row>
    <row r="12" spans="1:8" x14ac:dyDescent="0.2">
      <c r="A12" s="84">
        <v>6</v>
      </c>
      <c r="B12" s="450"/>
      <c r="C12" s="450"/>
      <c r="D12" s="450"/>
      <c r="F12" s="270"/>
      <c r="G12" s="270"/>
      <c r="H12" s="270"/>
    </row>
    <row r="13" spans="1:8" x14ac:dyDescent="0.2">
      <c r="A13" s="84">
        <v>7</v>
      </c>
      <c r="B13" s="450"/>
      <c r="C13" s="450"/>
      <c r="D13" s="450"/>
      <c r="E13" s="270"/>
      <c r="F13" s="125"/>
      <c r="G13" s="315"/>
      <c r="H13" s="315"/>
    </row>
    <row r="14" spans="1:8" x14ac:dyDescent="0.2">
      <c r="A14" s="84">
        <v>8</v>
      </c>
      <c r="B14" s="450"/>
      <c r="C14" s="450"/>
      <c r="D14" s="450"/>
      <c r="F14" s="125"/>
      <c r="G14" s="125"/>
      <c r="H14" s="125"/>
    </row>
    <row r="15" spans="1:8" x14ac:dyDescent="0.2">
      <c r="A15" s="84">
        <v>9</v>
      </c>
      <c r="B15" s="450"/>
      <c r="C15" s="450"/>
      <c r="D15" s="450"/>
      <c r="E15" s="137"/>
      <c r="F15" s="137"/>
      <c r="G15" s="315"/>
      <c r="H15" s="315"/>
    </row>
    <row r="16" spans="1:8" x14ac:dyDescent="0.2">
      <c r="A16" s="147">
        <v>10</v>
      </c>
      <c r="B16" s="451"/>
      <c r="C16" s="451"/>
      <c r="D16" s="451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A18" s="76"/>
      <c r="B18" s="77"/>
      <c r="C18" s="77"/>
      <c r="D18" s="156"/>
      <c r="E18" s="138"/>
      <c r="F18" s="125"/>
      <c r="G18" s="125"/>
      <c r="H18" s="125"/>
    </row>
    <row r="19" spans="1:8" x14ac:dyDescent="0.2">
      <c r="A19" s="117">
        <v>6.15</v>
      </c>
      <c r="B19" s="111" t="s">
        <v>258</v>
      </c>
      <c r="C19" s="111"/>
      <c r="D19" s="133"/>
      <c r="E19" s="154"/>
      <c r="F19" s="154"/>
      <c r="G19" s="267"/>
      <c r="H19" s="154"/>
    </row>
    <row r="20" spans="1:8" x14ac:dyDescent="0.2">
      <c r="A20" s="107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449"/>
      <c r="C22" s="449"/>
      <c r="D22" s="44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450"/>
      <c r="C23" s="450"/>
      <c r="D23" s="450"/>
      <c r="E23" s="137"/>
      <c r="F23" s="137"/>
      <c r="G23" s="137"/>
      <c r="H23" s="137"/>
    </row>
    <row r="24" spans="1:8" x14ac:dyDescent="0.2">
      <c r="A24" s="84">
        <v>2</v>
      </c>
      <c r="B24" s="450"/>
      <c r="C24" s="450"/>
      <c r="D24" s="450"/>
      <c r="E24" s="137"/>
      <c r="F24" s="137"/>
      <c r="G24" s="125"/>
      <c r="H24" s="125"/>
    </row>
    <row r="25" spans="1:8" x14ac:dyDescent="0.2">
      <c r="A25" s="84">
        <v>3</v>
      </c>
      <c r="B25" s="450"/>
      <c r="C25" s="450"/>
      <c r="D25" s="450"/>
      <c r="E25" s="137"/>
      <c r="F25" s="137"/>
      <c r="G25" s="137"/>
      <c r="H25" s="137"/>
    </row>
    <row r="26" spans="1:8" x14ac:dyDescent="0.2">
      <c r="A26" s="84">
        <v>4</v>
      </c>
      <c r="B26" s="450"/>
      <c r="C26" s="450"/>
      <c r="D26" s="450"/>
      <c r="E26" s="137"/>
      <c r="F26" s="137"/>
      <c r="G26" s="137"/>
      <c r="H26" s="137"/>
    </row>
    <row r="27" spans="1:8" x14ac:dyDescent="0.2">
      <c r="A27" s="84">
        <v>5</v>
      </c>
      <c r="B27" s="450"/>
      <c r="C27" s="450"/>
      <c r="D27" s="450"/>
      <c r="F27" s="125"/>
      <c r="G27" s="125"/>
      <c r="H27" s="125"/>
    </row>
    <row r="28" spans="1:8" x14ac:dyDescent="0.2">
      <c r="A28" s="84">
        <v>6</v>
      </c>
      <c r="B28" s="450"/>
      <c r="C28" s="450"/>
      <c r="D28" s="450"/>
      <c r="F28" s="270"/>
      <c r="G28" s="270"/>
      <c r="H28" s="270"/>
    </row>
    <row r="29" spans="1:8" x14ac:dyDescent="0.2">
      <c r="A29" s="84">
        <v>7</v>
      </c>
      <c r="B29" s="450"/>
      <c r="C29" s="450"/>
      <c r="D29" s="450"/>
      <c r="E29" s="270"/>
      <c r="F29" s="125"/>
      <c r="G29" s="315"/>
      <c r="H29" s="315"/>
    </row>
    <row r="30" spans="1:8" x14ac:dyDescent="0.2">
      <c r="A30" s="84">
        <v>8</v>
      </c>
      <c r="B30" s="450"/>
      <c r="C30" s="450"/>
      <c r="D30" s="450"/>
      <c r="F30" s="125"/>
      <c r="G30" s="125"/>
      <c r="H30" s="125"/>
    </row>
    <row r="31" spans="1:8" x14ac:dyDescent="0.2">
      <c r="A31" s="84">
        <v>9</v>
      </c>
      <c r="B31" s="450"/>
      <c r="C31" s="450"/>
      <c r="D31" s="450"/>
      <c r="E31" s="137"/>
      <c r="F31" s="137"/>
      <c r="G31" s="315"/>
      <c r="H31" s="315"/>
    </row>
    <row r="32" spans="1:8" x14ac:dyDescent="0.2">
      <c r="A32" s="147">
        <v>10</v>
      </c>
      <c r="B32" s="451"/>
      <c r="C32" s="451"/>
      <c r="D32" s="451"/>
      <c r="E32" s="145"/>
      <c r="F32" s="145"/>
      <c r="G32" s="145"/>
      <c r="H32" s="145"/>
    </row>
    <row r="33" spans="1:8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A34" s="107"/>
      <c r="E34" s="71"/>
      <c r="F34" s="125"/>
      <c r="G34" s="125"/>
      <c r="H34" s="125"/>
    </row>
    <row r="35" spans="1:8" x14ac:dyDescent="0.2">
      <c r="A35" s="117">
        <v>6.38</v>
      </c>
      <c r="B35" s="111" t="s">
        <v>259</v>
      </c>
      <c r="C35" s="111"/>
      <c r="D35" s="111"/>
      <c r="E35" s="114"/>
      <c r="F35" s="114"/>
      <c r="G35" s="115"/>
      <c r="H35" s="114"/>
    </row>
    <row r="36" spans="1:8" x14ac:dyDescent="0.2">
      <c r="A36" s="107"/>
    </row>
    <row r="37" spans="1:8" x14ac:dyDescent="0.2">
      <c r="A37" s="268"/>
      <c r="B37" s="139"/>
      <c r="C37" s="139"/>
      <c r="D37" s="139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">
      <c r="A38" s="77" t="s">
        <v>263</v>
      </c>
      <c r="F38" s="125"/>
      <c r="G38" s="125"/>
      <c r="H38" s="125"/>
    </row>
    <row r="39" spans="1:8" x14ac:dyDescent="0.2">
      <c r="B39" s="84" t="s">
        <v>264</v>
      </c>
      <c r="C39" s="125" t="s">
        <v>265</v>
      </c>
      <c r="D39" s="125" t="s">
        <v>266</v>
      </c>
      <c r="F39" s="125"/>
      <c r="G39" s="125"/>
      <c r="H39" s="125"/>
    </row>
    <row r="40" spans="1:8" x14ac:dyDescent="0.2">
      <c r="B40" s="84" t="s">
        <v>264</v>
      </c>
      <c r="C40" s="125" t="s">
        <v>265</v>
      </c>
      <c r="D40" s="125" t="s">
        <v>266</v>
      </c>
      <c r="F40" s="125"/>
      <c r="G40" s="125"/>
      <c r="H40" s="125"/>
    </row>
    <row r="41" spans="1:8" x14ac:dyDescent="0.2">
      <c r="B41" s="84" t="s">
        <v>264</v>
      </c>
      <c r="C41" s="125" t="s">
        <v>265</v>
      </c>
      <c r="D41" s="125" t="s">
        <v>266</v>
      </c>
      <c r="F41" s="125"/>
      <c r="G41" s="125"/>
      <c r="H41" s="125"/>
    </row>
    <row r="42" spans="1:8" x14ac:dyDescent="0.2">
      <c r="B42" s="84" t="s">
        <v>264</v>
      </c>
      <c r="C42" s="125" t="s">
        <v>265</v>
      </c>
      <c r="D42" s="125" t="s">
        <v>266</v>
      </c>
      <c r="F42" s="125"/>
      <c r="G42" s="125"/>
      <c r="H42" s="125"/>
    </row>
    <row r="43" spans="1:8" x14ac:dyDescent="0.2">
      <c r="B43" s="84" t="s">
        <v>264</v>
      </c>
      <c r="C43" s="125" t="s">
        <v>265</v>
      </c>
      <c r="D43" s="125" t="s">
        <v>266</v>
      </c>
      <c r="F43" s="125"/>
      <c r="G43" s="125"/>
      <c r="H43" s="125"/>
    </row>
    <row r="44" spans="1:8" x14ac:dyDescent="0.2">
      <c r="B44" s="84" t="s">
        <v>264</v>
      </c>
      <c r="C44" s="125" t="s">
        <v>265</v>
      </c>
      <c r="D44" s="125" t="s">
        <v>266</v>
      </c>
      <c r="F44" s="125"/>
      <c r="G44" s="125"/>
      <c r="H44" s="125"/>
    </row>
    <row r="45" spans="1:8" x14ac:dyDescent="0.2">
      <c r="B45" s="84" t="s">
        <v>264</v>
      </c>
      <c r="C45" s="125" t="s">
        <v>265</v>
      </c>
      <c r="D45" s="125" t="s">
        <v>266</v>
      </c>
      <c r="F45" s="125"/>
      <c r="G45" s="125"/>
      <c r="H45" s="125"/>
    </row>
    <row r="46" spans="1:8" x14ac:dyDescent="0.2">
      <c r="B46" s="84" t="s">
        <v>264</v>
      </c>
      <c r="C46" s="125" t="s">
        <v>265</v>
      </c>
      <c r="D46" s="125" t="s">
        <v>266</v>
      </c>
      <c r="F46" s="125"/>
      <c r="G46" s="125"/>
      <c r="H46" s="125"/>
    </row>
    <row r="47" spans="1:8" x14ac:dyDescent="0.2">
      <c r="B47" s="84" t="s">
        <v>264</v>
      </c>
      <c r="C47" s="125" t="s">
        <v>265</v>
      </c>
      <c r="D47" s="125" t="s">
        <v>266</v>
      </c>
      <c r="F47" s="125"/>
      <c r="G47" s="125"/>
      <c r="H47" s="125"/>
    </row>
    <row r="48" spans="1:8" x14ac:dyDescent="0.2">
      <c r="F48" s="125"/>
      <c r="G48" s="125"/>
      <c r="H48" s="125"/>
    </row>
    <row r="49" spans="1:8" x14ac:dyDescent="0.2">
      <c r="A49" s="77" t="s">
        <v>267</v>
      </c>
      <c r="F49" s="125"/>
      <c r="G49" s="125"/>
      <c r="H49" s="125"/>
    </row>
    <row r="50" spans="1:8" x14ac:dyDescent="0.2">
      <c r="B50" s="84" t="s">
        <v>264</v>
      </c>
      <c r="C50" s="125" t="s">
        <v>265</v>
      </c>
      <c r="D50" s="125" t="s">
        <v>266</v>
      </c>
      <c r="F50" s="125"/>
      <c r="G50" s="125"/>
      <c r="H50" s="125"/>
    </row>
    <row r="51" spans="1:8" x14ac:dyDescent="0.2">
      <c r="B51" s="84" t="s">
        <v>264</v>
      </c>
      <c r="C51" s="125" t="s">
        <v>265</v>
      </c>
      <c r="D51" s="125" t="s">
        <v>266</v>
      </c>
      <c r="F51" s="125"/>
      <c r="G51" s="125"/>
      <c r="H51" s="125"/>
    </row>
    <row r="52" spans="1:8" x14ac:dyDescent="0.2">
      <c r="B52" s="84" t="s">
        <v>264</v>
      </c>
      <c r="C52" s="125" t="s">
        <v>265</v>
      </c>
      <c r="D52" s="125" t="s">
        <v>266</v>
      </c>
      <c r="F52" s="125"/>
      <c r="G52" s="125"/>
      <c r="H52" s="125"/>
    </row>
    <row r="53" spans="1:8" x14ac:dyDescent="0.2">
      <c r="B53" s="84"/>
      <c r="C53" s="125"/>
      <c r="F53" s="125"/>
      <c r="G53" s="125"/>
      <c r="H53" s="125"/>
    </row>
    <row r="54" spans="1:8" x14ac:dyDescent="0.2">
      <c r="A54" s="77" t="s">
        <v>268</v>
      </c>
      <c r="C54" s="125"/>
      <c r="F54" s="125"/>
      <c r="G54" s="125"/>
      <c r="H54" s="125"/>
    </row>
    <row r="55" spans="1:8" x14ac:dyDescent="0.2">
      <c r="B55" s="84" t="s">
        <v>264</v>
      </c>
      <c r="C55" s="125" t="s">
        <v>265</v>
      </c>
      <c r="D55" s="125" t="s">
        <v>266</v>
      </c>
      <c r="F55" s="125"/>
      <c r="G55" s="125"/>
      <c r="H55" s="125"/>
    </row>
    <row r="56" spans="1:8" x14ac:dyDescent="0.2">
      <c r="B56" s="84" t="s">
        <v>264</v>
      </c>
      <c r="C56" s="125" t="s">
        <v>265</v>
      </c>
      <c r="D56" s="125" t="s">
        <v>266</v>
      </c>
      <c r="F56" s="125"/>
      <c r="G56" s="125"/>
      <c r="H56" s="125"/>
    </row>
    <row r="57" spans="1:8" x14ac:dyDescent="0.2">
      <c r="B57" s="84" t="s">
        <v>264</v>
      </c>
      <c r="C57" s="125" t="s">
        <v>265</v>
      </c>
      <c r="D57" s="125" t="s">
        <v>266</v>
      </c>
      <c r="F57" s="125"/>
      <c r="G57" s="125"/>
      <c r="H57" s="125"/>
    </row>
    <row r="58" spans="1:8" x14ac:dyDescent="0.2">
      <c r="A58" s="84">
        <v>1</v>
      </c>
      <c r="B58" s="450"/>
      <c r="C58" s="450"/>
      <c r="D58" s="450"/>
      <c r="E58" s="137"/>
      <c r="F58" s="137"/>
      <c r="G58" s="137"/>
      <c r="H58" s="137"/>
    </row>
    <row r="59" spans="1:8" x14ac:dyDescent="0.2">
      <c r="A59" s="84">
        <v>2</v>
      </c>
      <c r="B59" s="450"/>
      <c r="C59" s="450"/>
      <c r="D59" s="450"/>
      <c r="E59" s="137"/>
      <c r="F59" s="137"/>
      <c r="G59" s="125"/>
      <c r="H59" s="125"/>
    </row>
    <row r="60" spans="1:8" x14ac:dyDescent="0.2">
      <c r="A60" s="84">
        <v>3</v>
      </c>
      <c r="B60" s="450"/>
      <c r="C60" s="450"/>
      <c r="D60" s="450"/>
      <c r="E60" s="137"/>
      <c r="F60" s="137"/>
      <c r="G60" s="137"/>
      <c r="H60" s="137"/>
    </row>
    <row r="61" spans="1:8" x14ac:dyDescent="0.2">
      <c r="A61" s="84">
        <v>4</v>
      </c>
      <c r="B61" s="450"/>
      <c r="C61" s="450"/>
      <c r="D61" s="450"/>
      <c r="E61" s="137"/>
      <c r="F61" s="137"/>
      <c r="G61" s="137"/>
      <c r="H61" s="137"/>
    </row>
    <row r="62" spans="1:8" x14ac:dyDescent="0.2">
      <c r="A62" s="84">
        <v>5</v>
      </c>
      <c r="B62" s="450"/>
      <c r="C62" s="450"/>
      <c r="D62" s="450"/>
      <c r="F62" s="125"/>
      <c r="G62" s="125"/>
      <c r="H62" s="125"/>
    </row>
    <row r="63" spans="1:8" x14ac:dyDescent="0.2">
      <c r="A63" s="84">
        <v>6</v>
      </c>
      <c r="B63" s="450"/>
      <c r="C63" s="450"/>
      <c r="D63" s="450"/>
      <c r="E63" s="270"/>
      <c r="F63" s="270"/>
      <c r="G63" s="270"/>
      <c r="H63" s="270"/>
    </row>
    <row r="64" spans="1:8" x14ac:dyDescent="0.2">
      <c r="A64" s="84">
        <v>7</v>
      </c>
      <c r="B64" s="450"/>
      <c r="C64" s="450"/>
      <c r="D64" s="450"/>
      <c r="E64" s="137"/>
      <c r="F64" s="125"/>
      <c r="G64" s="315"/>
      <c r="H64" s="315"/>
    </row>
    <row r="65" spans="1:8" x14ac:dyDescent="0.2">
      <c r="A65" s="84">
        <v>8</v>
      </c>
      <c r="B65" s="450"/>
      <c r="C65" s="450"/>
      <c r="D65" s="450"/>
      <c r="F65" s="125"/>
      <c r="G65" s="125"/>
      <c r="H65" s="125"/>
    </row>
    <row r="66" spans="1:8" x14ac:dyDescent="0.2">
      <c r="A66" s="84">
        <v>9</v>
      </c>
      <c r="B66" s="450"/>
      <c r="C66" s="450"/>
      <c r="D66" s="450"/>
      <c r="E66" s="137"/>
      <c r="F66" s="137"/>
      <c r="G66" s="315"/>
      <c r="H66" s="315"/>
    </row>
    <row r="67" spans="1:8" x14ac:dyDescent="0.2">
      <c r="A67" s="147">
        <v>10</v>
      </c>
      <c r="B67" s="451"/>
      <c r="C67" s="451"/>
      <c r="D67" s="451"/>
      <c r="E67" s="145"/>
      <c r="F67" s="145"/>
      <c r="G67" s="145"/>
      <c r="H67" s="145"/>
    </row>
    <row r="68" spans="1:8" x14ac:dyDescent="0.2">
      <c r="A68" s="108"/>
      <c r="D68" s="263" t="s">
        <v>22</v>
      </c>
      <c r="E68" s="143">
        <f>SUM(E57:E67)</f>
        <v>0</v>
      </c>
      <c r="F68" s="143">
        <f t="shared" ref="F68:H68" si="2">SUM(F57:F67)</f>
        <v>0</v>
      </c>
      <c r="G68" s="143">
        <f t="shared" si="2"/>
        <v>0</v>
      </c>
      <c r="H68" s="143">
        <f t="shared" si="2"/>
        <v>0</v>
      </c>
    </row>
    <row r="69" spans="1:8" x14ac:dyDescent="0.2">
      <c r="A69" s="107"/>
    </row>
    <row r="70" spans="1:8" x14ac:dyDescent="0.2">
      <c r="A70" s="117">
        <v>6.4420000000000002</v>
      </c>
      <c r="B70" s="111" t="s">
        <v>261</v>
      </c>
      <c r="C70" s="111"/>
      <c r="D70" s="111"/>
      <c r="E70" s="154"/>
      <c r="F70" s="154"/>
      <c r="G70" s="267"/>
      <c r="H70" s="154"/>
    </row>
    <row r="71" spans="1:8" x14ac:dyDescent="0.2">
      <c r="A71" s="125"/>
    </row>
    <row r="72" spans="1:8" x14ac:dyDescent="0.2">
      <c r="A72" s="269"/>
      <c r="B72" s="139"/>
      <c r="C72" s="139"/>
      <c r="D72" s="262"/>
      <c r="E72" s="145" t="s">
        <v>433</v>
      </c>
      <c r="F72" s="145" t="s">
        <v>433</v>
      </c>
      <c r="G72" s="145" t="s">
        <v>433</v>
      </c>
      <c r="H72" s="145" t="s">
        <v>433</v>
      </c>
    </row>
    <row r="73" spans="1:8" x14ac:dyDescent="0.2">
      <c r="A73" s="84" t="s">
        <v>434</v>
      </c>
      <c r="B73" s="449"/>
      <c r="C73" s="449"/>
      <c r="D73" s="449"/>
      <c r="E73" s="226">
        <v>0</v>
      </c>
      <c r="F73" s="226">
        <v>0</v>
      </c>
      <c r="G73" s="226">
        <v>0</v>
      </c>
      <c r="H73" s="226">
        <v>0</v>
      </c>
    </row>
    <row r="74" spans="1:8" x14ac:dyDescent="0.2">
      <c r="A74" s="84">
        <v>1</v>
      </c>
      <c r="B74" s="450"/>
      <c r="C74" s="450"/>
      <c r="D74" s="450"/>
      <c r="E74" s="137"/>
      <c r="F74" s="137"/>
      <c r="G74" s="137"/>
      <c r="H74" s="137"/>
    </row>
    <row r="75" spans="1:8" x14ac:dyDescent="0.2">
      <c r="A75" s="84">
        <v>2</v>
      </c>
      <c r="B75" s="450"/>
      <c r="C75" s="450"/>
      <c r="D75" s="450"/>
      <c r="E75" s="137"/>
      <c r="F75" s="137"/>
      <c r="G75" s="125"/>
      <c r="H75" s="125"/>
    </row>
    <row r="76" spans="1:8" x14ac:dyDescent="0.2">
      <c r="A76" s="84">
        <v>3</v>
      </c>
      <c r="B76" s="450"/>
      <c r="C76" s="450"/>
      <c r="D76" s="450"/>
      <c r="E76" s="137"/>
      <c r="F76" s="137"/>
      <c r="G76" s="137"/>
      <c r="H76" s="137"/>
    </row>
    <row r="77" spans="1:8" x14ac:dyDescent="0.2">
      <c r="A77" s="84">
        <v>4</v>
      </c>
      <c r="B77" s="450"/>
      <c r="C77" s="450"/>
      <c r="D77" s="450"/>
      <c r="E77" s="137"/>
      <c r="F77" s="137"/>
      <c r="G77" s="137"/>
      <c r="H77" s="137"/>
    </row>
    <row r="78" spans="1:8" x14ac:dyDescent="0.2">
      <c r="A78" s="84">
        <v>5</v>
      </c>
      <c r="B78" s="450"/>
      <c r="C78" s="450"/>
      <c r="D78" s="450"/>
      <c r="F78" s="125"/>
      <c r="G78" s="125"/>
      <c r="H78" s="125"/>
    </row>
    <row r="79" spans="1:8" x14ac:dyDescent="0.2">
      <c r="A79" s="84">
        <v>6</v>
      </c>
      <c r="B79" s="450"/>
      <c r="C79" s="450"/>
      <c r="D79" s="450"/>
      <c r="F79" s="270"/>
      <c r="G79" s="270"/>
      <c r="H79" s="270"/>
    </row>
    <row r="80" spans="1:8" x14ac:dyDescent="0.2">
      <c r="A80" s="84">
        <v>7</v>
      </c>
      <c r="B80" s="450"/>
      <c r="C80" s="450"/>
      <c r="D80" s="450"/>
      <c r="E80" s="270"/>
      <c r="F80" s="125"/>
      <c r="G80" s="315"/>
      <c r="H80" s="315"/>
    </row>
    <row r="81" spans="1:8" x14ac:dyDescent="0.2">
      <c r="A81" s="84">
        <v>8</v>
      </c>
      <c r="B81" s="450"/>
      <c r="C81" s="450"/>
      <c r="D81" s="450"/>
      <c r="F81" s="125"/>
      <c r="G81" s="125"/>
      <c r="H81" s="125"/>
    </row>
    <row r="82" spans="1:8" x14ac:dyDescent="0.2">
      <c r="A82" s="84">
        <v>9</v>
      </c>
      <c r="B82" s="450"/>
      <c r="C82" s="450"/>
      <c r="D82" s="450"/>
      <c r="E82" s="137"/>
      <c r="F82" s="137"/>
      <c r="G82" s="315"/>
      <c r="H82" s="315"/>
    </row>
    <row r="83" spans="1:8" x14ac:dyDescent="0.2">
      <c r="A83" s="147">
        <v>10</v>
      </c>
      <c r="B83" s="451"/>
      <c r="C83" s="451"/>
      <c r="D83" s="451"/>
      <c r="E83" s="145"/>
      <c r="F83" s="145"/>
      <c r="G83" s="145"/>
      <c r="H83" s="145"/>
    </row>
    <row r="84" spans="1:8" x14ac:dyDescent="0.2">
      <c r="A84" s="108"/>
      <c r="D84" s="263" t="s">
        <v>22</v>
      </c>
      <c r="E84" s="143">
        <f>SUM(E73:E83)</f>
        <v>0</v>
      </c>
      <c r="F84" s="143">
        <f t="shared" ref="F84:H84" si="3">SUM(F73:F83)</f>
        <v>0</v>
      </c>
      <c r="G84" s="143">
        <f t="shared" si="3"/>
        <v>0</v>
      </c>
      <c r="H84" s="143">
        <f t="shared" si="3"/>
        <v>0</v>
      </c>
    </row>
    <row r="85" spans="1:8" x14ac:dyDescent="0.2">
      <c r="A85" s="125"/>
      <c r="F85" s="125"/>
      <c r="G85" s="125"/>
      <c r="H85" s="125"/>
    </row>
    <row r="86" spans="1:8" x14ac:dyDescent="0.2">
      <c r="A86" s="117">
        <v>6.46</v>
      </c>
      <c r="B86" s="111" t="s">
        <v>262</v>
      </c>
      <c r="C86" s="111"/>
      <c r="D86" s="111"/>
      <c r="E86" s="114"/>
      <c r="F86" s="114"/>
      <c r="G86" s="115"/>
      <c r="H86" s="114"/>
    </row>
    <row r="88" spans="1:8" hidden="1" x14ac:dyDescent="0.2">
      <c r="A88" s="269"/>
      <c r="B88" s="139"/>
      <c r="C88" s="139"/>
      <c r="D88" s="262"/>
      <c r="E88" s="145" t="s">
        <v>433</v>
      </c>
      <c r="F88" s="145" t="s">
        <v>433</v>
      </c>
      <c r="G88" s="145" t="s">
        <v>433</v>
      </c>
      <c r="H88" s="145" t="s">
        <v>433</v>
      </c>
    </row>
    <row r="89" spans="1:8" hidden="1" x14ac:dyDescent="0.2">
      <c r="A89" s="84" t="s">
        <v>434</v>
      </c>
      <c r="B89" s="449"/>
      <c r="C89" s="449"/>
      <c r="D89" s="449"/>
      <c r="E89" s="226">
        <v>0</v>
      </c>
      <c r="F89" s="226">
        <v>0</v>
      </c>
      <c r="G89" s="226">
        <v>0</v>
      </c>
      <c r="H89" s="226">
        <v>0</v>
      </c>
    </row>
    <row r="90" spans="1:8" hidden="1" x14ac:dyDescent="0.2">
      <c r="A90" s="84">
        <v>1</v>
      </c>
      <c r="B90" s="450"/>
      <c r="C90" s="450"/>
      <c r="D90" s="450"/>
      <c r="E90" s="137"/>
      <c r="F90" s="137"/>
      <c r="G90" s="137"/>
      <c r="H90" s="137"/>
    </row>
    <row r="91" spans="1:8" hidden="1" x14ac:dyDescent="0.2">
      <c r="A91" s="84">
        <v>2</v>
      </c>
      <c r="B91" s="450"/>
      <c r="C91" s="450"/>
      <c r="D91" s="450"/>
      <c r="E91" s="137"/>
      <c r="F91" s="137"/>
      <c r="G91" s="125"/>
      <c r="H91" s="125"/>
    </row>
    <row r="92" spans="1:8" hidden="1" x14ac:dyDescent="0.2">
      <c r="A92" s="84">
        <v>3</v>
      </c>
      <c r="B92" s="450"/>
      <c r="C92" s="450"/>
      <c r="D92" s="450"/>
      <c r="E92" s="137"/>
      <c r="F92" s="137"/>
      <c r="G92" s="137"/>
      <c r="H92" s="137"/>
    </row>
    <row r="93" spans="1:8" hidden="1" x14ac:dyDescent="0.2">
      <c r="A93" s="84">
        <v>4</v>
      </c>
      <c r="B93" s="450"/>
      <c r="C93" s="450"/>
      <c r="D93" s="450"/>
      <c r="E93" s="137"/>
      <c r="F93" s="137"/>
      <c r="G93" s="137"/>
      <c r="H93" s="137"/>
    </row>
    <row r="94" spans="1:8" hidden="1" x14ac:dyDescent="0.2">
      <c r="A94" s="84">
        <v>5</v>
      </c>
      <c r="B94" s="450"/>
      <c r="C94" s="450"/>
      <c r="D94" s="450"/>
      <c r="F94" s="125"/>
      <c r="G94" s="125"/>
      <c r="H94" s="125"/>
    </row>
    <row r="95" spans="1:8" hidden="1" x14ac:dyDescent="0.2">
      <c r="A95" s="84">
        <v>6</v>
      </c>
      <c r="B95" s="450"/>
      <c r="C95" s="450"/>
      <c r="D95" s="450"/>
      <c r="F95" s="270"/>
      <c r="G95" s="270"/>
      <c r="H95" s="270"/>
    </row>
    <row r="96" spans="1:8" hidden="1" x14ac:dyDescent="0.2">
      <c r="A96" s="84">
        <v>7</v>
      </c>
      <c r="B96" s="450"/>
      <c r="C96" s="450"/>
      <c r="D96" s="450"/>
      <c r="E96" s="270"/>
      <c r="F96" s="125"/>
      <c r="G96" s="315"/>
      <c r="H96" s="315"/>
    </row>
    <row r="97" spans="1:8" hidden="1" x14ac:dyDescent="0.2">
      <c r="A97" s="84">
        <v>8</v>
      </c>
      <c r="B97" s="450"/>
      <c r="C97" s="450"/>
      <c r="D97" s="450"/>
      <c r="F97" s="125"/>
      <c r="G97" s="125"/>
      <c r="H97" s="125"/>
    </row>
    <row r="98" spans="1:8" hidden="1" x14ac:dyDescent="0.2">
      <c r="A98" s="84">
        <v>9</v>
      </c>
      <c r="B98" s="450"/>
      <c r="C98" s="450"/>
      <c r="D98" s="450"/>
      <c r="E98" s="137"/>
      <c r="F98" s="137"/>
      <c r="G98" s="315"/>
      <c r="H98" s="315"/>
    </row>
    <row r="99" spans="1:8" hidden="1" x14ac:dyDescent="0.2">
      <c r="A99" s="147">
        <v>10</v>
      </c>
      <c r="B99" s="451"/>
      <c r="C99" s="451"/>
      <c r="D99" s="451"/>
      <c r="E99" s="145"/>
      <c r="F99" s="145"/>
      <c r="G99" s="145"/>
      <c r="H99" s="145"/>
    </row>
    <row r="100" spans="1:8" hidden="1" x14ac:dyDescent="0.2">
      <c r="A100" s="108"/>
      <c r="D100" s="263" t="s">
        <v>22</v>
      </c>
      <c r="E100" s="143">
        <f>SUM(E89:E99)</f>
        <v>0</v>
      </c>
      <c r="F100" s="143">
        <f t="shared" ref="F100:H100" si="4">SUM(F89:F99)</f>
        <v>0</v>
      </c>
      <c r="G100" s="143">
        <f t="shared" si="4"/>
        <v>0</v>
      </c>
      <c r="H100" s="143">
        <f t="shared" si="4"/>
        <v>0</v>
      </c>
    </row>
    <row r="101" spans="1:8" x14ac:dyDescent="0.2">
      <c r="B101" s="77"/>
      <c r="C101" s="77"/>
      <c r="D101" s="97"/>
      <c r="E101" s="138"/>
      <c r="F101" s="71"/>
    </row>
    <row r="102" spans="1:8" x14ac:dyDescent="0.2">
      <c r="A102" s="264" t="s">
        <v>476</v>
      </c>
      <c r="B102" s="77"/>
      <c r="C102" s="77"/>
      <c r="D102" s="97"/>
      <c r="E102" s="138"/>
      <c r="F102" s="71"/>
    </row>
    <row r="103" spans="1:8" x14ac:dyDescent="0.2">
      <c r="B103" s="158" t="s">
        <v>12</v>
      </c>
      <c r="C103" s="159"/>
      <c r="D103" s="158" t="s">
        <v>269</v>
      </c>
      <c r="E103" s="158" t="s">
        <v>179</v>
      </c>
      <c r="F103" s="160" t="s">
        <v>270</v>
      </c>
      <c r="G103" s="161" t="s">
        <v>181</v>
      </c>
      <c r="H103" s="162" t="s">
        <v>271</v>
      </c>
    </row>
    <row r="104" spans="1:8" x14ac:dyDescent="0.2">
      <c r="B104" s="163" t="s">
        <v>549</v>
      </c>
    </row>
    <row r="105" spans="1:8" x14ac:dyDescent="0.2">
      <c r="B105" s="71" t="s">
        <v>797</v>
      </c>
      <c r="D105" s="125" t="s">
        <v>788</v>
      </c>
      <c r="E105" s="125">
        <f>(135*8)+(105*10)+(6*12)+(7*14)</f>
        <v>2300</v>
      </c>
      <c r="F105" s="156">
        <v>1.41</v>
      </c>
      <c r="G105" s="156">
        <f>E105*F105</f>
        <v>3243</v>
      </c>
      <c r="H105" s="71" t="s">
        <v>791</v>
      </c>
    </row>
    <row r="106" spans="1:8" x14ac:dyDescent="0.2">
      <c r="B106" s="71" t="s">
        <v>798</v>
      </c>
      <c r="D106" s="125" t="s">
        <v>788</v>
      </c>
      <c r="E106" s="125">
        <v>320</v>
      </c>
      <c r="F106" s="156">
        <v>2.11</v>
      </c>
      <c r="G106" s="156">
        <f t="shared" ref="G106" si="5">E106*F106</f>
        <v>675.19999999999993</v>
      </c>
    </row>
    <row r="107" spans="1:8" x14ac:dyDescent="0.2">
      <c r="B107" s="71" t="s">
        <v>799</v>
      </c>
      <c r="D107" s="125" t="s">
        <v>788</v>
      </c>
      <c r="E107" s="125">
        <v>740</v>
      </c>
      <c r="F107" s="156">
        <v>3.06</v>
      </c>
      <c r="G107" s="156">
        <f t="shared" ref="G107:G109" si="6">E107*F107</f>
        <v>2264.4</v>
      </c>
    </row>
    <row r="108" spans="1:8" x14ac:dyDescent="0.2">
      <c r="B108" s="71" t="s">
        <v>551</v>
      </c>
      <c r="D108" s="125"/>
      <c r="E108" s="125">
        <v>115</v>
      </c>
      <c r="F108" s="156">
        <v>7</v>
      </c>
      <c r="G108" s="156">
        <f t="shared" si="6"/>
        <v>805</v>
      </c>
    </row>
    <row r="109" spans="1:8" x14ac:dyDescent="0.2">
      <c r="B109" s="71" t="s">
        <v>550</v>
      </c>
      <c r="D109" s="125" t="s">
        <v>788</v>
      </c>
      <c r="E109" s="125">
        <v>600</v>
      </c>
      <c r="F109" s="156">
        <v>0.98</v>
      </c>
      <c r="G109" s="156">
        <f t="shared" si="6"/>
        <v>588</v>
      </c>
    </row>
    <row r="110" spans="1:8" x14ac:dyDescent="0.2">
      <c r="B110" s="71" t="s">
        <v>550</v>
      </c>
      <c r="D110" s="125" t="s">
        <v>790</v>
      </c>
      <c r="E110" s="125">
        <v>200</v>
      </c>
      <c r="F110" s="156">
        <v>1.1200000000000001</v>
      </c>
      <c r="G110" s="156">
        <f t="shared" ref="G110" si="7">E110*F110</f>
        <v>224.00000000000003</v>
      </c>
    </row>
    <row r="111" spans="1:8" x14ac:dyDescent="0.2">
      <c r="B111" s="71" t="s">
        <v>825</v>
      </c>
      <c r="D111" s="125" t="s">
        <v>788</v>
      </c>
      <c r="E111" s="125">
        <f>(10*8)+(5*10)+(2*14)</f>
        <v>158</v>
      </c>
      <c r="F111" s="156">
        <v>6.71</v>
      </c>
      <c r="G111" s="156">
        <f t="shared" ref="G111" si="8">E111*F111</f>
        <v>1060.18</v>
      </c>
      <c r="H111" s="71" t="s">
        <v>793</v>
      </c>
    </row>
    <row r="113" spans="2:8" x14ac:dyDescent="0.2">
      <c r="B113" s="163" t="s">
        <v>552</v>
      </c>
      <c r="D113" s="125"/>
      <c r="G113" s="156"/>
    </row>
    <row r="114" spans="2:8" x14ac:dyDescent="0.2">
      <c r="B114" s="71" t="s">
        <v>553</v>
      </c>
      <c r="D114" s="125"/>
      <c r="E114" s="125">
        <v>1</v>
      </c>
      <c r="F114" s="156">
        <v>500</v>
      </c>
      <c r="G114" s="156">
        <f>F114*E114</f>
        <v>500</v>
      </c>
    </row>
    <row r="115" spans="2:8" x14ac:dyDescent="0.2">
      <c r="B115" s="71" t="s">
        <v>801</v>
      </c>
      <c r="D115" s="125" t="s">
        <v>788</v>
      </c>
      <c r="E115" s="125">
        <f>(6*8)+(17*14)</f>
        <v>286</v>
      </c>
      <c r="F115" s="156">
        <v>4.47</v>
      </c>
      <c r="G115" s="156">
        <f>F115*E115</f>
        <v>1278.4199999999998</v>
      </c>
      <c r="H115" s="71" t="s">
        <v>846</v>
      </c>
    </row>
    <row r="116" spans="2:8" ht="12.75" customHeight="1" x14ac:dyDescent="0.2">
      <c r="B116" s="71" t="s">
        <v>817</v>
      </c>
      <c r="D116" s="125"/>
      <c r="G116" s="156"/>
    </row>
    <row r="117" spans="2:8" ht="12.75" customHeight="1" x14ac:dyDescent="0.2">
      <c r="B117" s="71" t="s">
        <v>818</v>
      </c>
      <c r="D117" s="125" t="s">
        <v>788</v>
      </c>
      <c r="E117" s="125">
        <v>100</v>
      </c>
      <c r="F117" s="156">
        <v>2.76</v>
      </c>
      <c r="G117" s="156">
        <f t="shared" ref="G117:G118" si="9">F117*E117</f>
        <v>276</v>
      </c>
    </row>
    <row r="118" spans="2:8" ht="12.75" customHeight="1" x14ac:dyDescent="0.2">
      <c r="B118" s="71" t="s">
        <v>845</v>
      </c>
      <c r="D118" s="125"/>
      <c r="E118" s="125">
        <v>3</v>
      </c>
      <c r="F118" s="156">
        <v>750</v>
      </c>
      <c r="G118" s="156">
        <f t="shared" si="9"/>
        <v>2250</v>
      </c>
    </row>
    <row r="119" spans="2:8" x14ac:dyDescent="0.2">
      <c r="B119" s="164"/>
      <c r="D119" s="125"/>
      <c r="G119" s="156"/>
    </row>
    <row r="120" spans="2:8" x14ac:dyDescent="0.2">
      <c r="B120" s="163" t="s">
        <v>795</v>
      </c>
      <c r="D120" s="125"/>
      <c r="G120" s="156"/>
    </row>
    <row r="121" spans="2:8" x14ac:dyDescent="0.2">
      <c r="B121" s="71" t="s">
        <v>794</v>
      </c>
      <c r="D121" s="125" t="s">
        <v>788</v>
      </c>
      <c r="E121" s="125">
        <f>(16*8)+(12*10)+(5*12)</f>
        <v>308</v>
      </c>
      <c r="F121" s="156">
        <v>3.99</v>
      </c>
      <c r="G121" s="156">
        <f>F121*E121</f>
        <v>1228.92</v>
      </c>
      <c r="H121" s="71" t="s">
        <v>841</v>
      </c>
    </row>
    <row r="122" spans="2:8" x14ac:dyDescent="0.2">
      <c r="B122" s="71" t="s">
        <v>802</v>
      </c>
      <c r="D122" s="125" t="s">
        <v>790</v>
      </c>
      <c r="E122" s="125">
        <f>(8*8)+(20*10)+(4*12)</f>
        <v>312</v>
      </c>
      <c r="F122" s="156">
        <v>4.5</v>
      </c>
      <c r="G122" s="156">
        <f>F122*E122</f>
        <v>1404</v>
      </c>
      <c r="H122" s="71" t="s">
        <v>844</v>
      </c>
    </row>
    <row r="123" spans="2:8" x14ac:dyDescent="0.2">
      <c r="B123" s="71" t="s">
        <v>802</v>
      </c>
      <c r="D123" s="125" t="s">
        <v>788</v>
      </c>
      <c r="E123" s="125">
        <f>(50*8)+(20*10)+(7*12)+(2*14)</f>
        <v>712</v>
      </c>
      <c r="F123" s="156">
        <v>3.99</v>
      </c>
      <c r="G123" s="156">
        <f>F123*E123</f>
        <v>2840.88</v>
      </c>
      <c r="H123" s="71" t="s">
        <v>842</v>
      </c>
    </row>
    <row r="124" spans="2:8" x14ac:dyDescent="0.2">
      <c r="B124" s="71" t="s">
        <v>800</v>
      </c>
      <c r="D124" s="125" t="s">
        <v>788</v>
      </c>
      <c r="E124" s="125">
        <v>60</v>
      </c>
      <c r="F124" s="156">
        <v>1.1000000000000001</v>
      </c>
      <c r="G124" s="156">
        <f t="shared" ref="G124:G125" si="10">F124*E124</f>
        <v>66</v>
      </c>
      <c r="H124" s="71" t="s">
        <v>843</v>
      </c>
    </row>
    <row r="125" spans="2:8" ht="12.75" customHeight="1" x14ac:dyDescent="0.2">
      <c r="B125" s="71" t="s">
        <v>818</v>
      </c>
      <c r="D125" s="125" t="s">
        <v>788</v>
      </c>
      <c r="E125" s="125">
        <v>100</v>
      </c>
      <c r="F125" s="156">
        <v>2.76</v>
      </c>
      <c r="G125" s="156">
        <f t="shared" si="10"/>
        <v>276</v>
      </c>
    </row>
    <row r="126" spans="2:8" x14ac:dyDescent="0.2">
      <c r="D126" s="125"/>
      <c r="F126" s="289"/>
      <c r="G126" s="156"/>
    </row>
    <row r="127" spans="2:8" x14ac:dyDescent="0.2">
      <c r="B127" s="163" t="s">
        <v>805</v>
      </c>
      <c r="D127" s="125"/>
      <c r="G127" s="156"/>
    </row>
    <row r="128" spans="2:8" x14ac:dyDescent="0.2">
      <c r="B128" s="71" t="s">
        <v>797</v>
      </c>
      <c r="D128" s="125" t="s">
        <v>790</v>
      </c>
      <c r="E128" s="125">
        <f>(7*8)+(12*10)</f>
        <v>176</v>
      </c>
      <c r="F128" s="156">
        <v>2.08</v>
      </c>
      <c r="G128" s="156">
        <f>E128*F128</f>
        <v>366.08000000000004</v>
      </c>
      <c r="H128" s="71" t="s">
        <v>792</v>
      </c>
    </row>
    <row r="129" spans="2:8" x14ac:dyDescent="0.2">
      <c r="B129" s="71" t="s">
        <v>811</v>
      </c>
      <c r="D129" s="125" t="s">
        <v>790</v>
      </c>
      <c r="E129" s="125">
        <v>5</v>
      </c>
      <c r="F129" s="156">
        <v>203.74</v>
      </c>
      <c r="G129" s="156">
        <f>F129*E129</f>
        <v>1018.7</v>
      </c>
    </row>
    <row r="130" spans="2:8" x14ac:dyDescent="0.2">
      <c r="B130" s="71" t="s">
        <v>812</v>
      </c>
      <c r="D130" s="125" t="s">
        <v>790</v>
      </c>
      <c r="E130" s="125">
        <v>2</v>
      </c>
      <c r="F130" s="156">
        <v>146.85</v>
      </c>
      <c r="G130" s="156">
        <f>F130*E130</f>
        <v>293.7</v>
      </c>
    </row>
    <row r="131" spans="2:8" ht="12.75" customHeight="1" x14ac:dyDescent="0.2">
      <c r="B131" s="71" t="s">
        <v>818</v>
      </c>
      <c r="D131" s="125" t="s">
        <v>788</v>
      </c>
      <c r="E131" s="125">
        <v>75</v>
      </c>
      <c r="F131" s="156">
        <v>2.76</v>
      </c>
      <c r="G131" s="156">
        <f t="shared" ref="G131" si="11">F131*E131</f>
        <v>206.99999999999997</v>
      </c>
    </row>
    <row r="132" spans="2:8" x14ac:dyDescent="0.2">
      <c r="D132" s="125"/>
      <c r="G132" s="156"/>
    </row>
    <row r="133" spans="2:8" x14ac:dyDescent="0.2">
      <c r="B133" s="163" t="s">
        <v>803</v>
      </c>
      <c r="D133" s="125"/>
      <c r="G133" s="156"/>
    </row>
    <row r="134" spans="2:8" x14ac:dyDescent="0.2">
      <c r="B134" s="71" t="s">
        <v>810</v>
      </c>
      <c r="D134" s="125"/>
      <c r="E134" s="125">
        <v>0</v>
      </c>
      <c r="F134" s="156">
        <v>0</v>
      </c>
      <c r="G134" s="156">
        <f>F134*E134</f>
        <v>0</v>
      </c>
    </row>
    <row r="135" spans="2:8" x14ac:dyDescent="0.2">
      <c r="B135" s="71" t="s">
        <v>802</v>
      </c>
      <c r="D135" s="125" t="s">
        <v>790</v>
      </c>
      <c r="E135" s="125">
        <v>10</v>
      </c>
      <c r="F135" s="156">
        <v>4.5</v>
      </c>
      <c r="G135" s="156">
        <f>F135*E135</f>
        <v>45</v>
      </c>
    </row>
    <row r="136" spans="2:8" x14ac:dyDescent="0.2">
      <c r="B136" s="71" t="s">
        <v>799</v>
      </c>
      <c r="D136" s="125" t="s">
        <v>790</v>
      </c>
      <c r="E136" s="125">
        <v>10</v>
      </c>
      <c r="F136" s="156">
        <v>3.5</v>
      </c>
      <c r="G136" s="156">
        <f>F136*E136</f>
        <v>35</v>
      </c>
    </row>
    <row r="137" spans="2:8" x14ac:dyDescent="0.2">
      <c r="D137" s="125"/>
      <c r="G137" s="156"/>
    </row>
    <row r="138" spans="2:8" x14ac:dyDescent="0.2">
      <c r="B138" s="163" t="s">
        <v>804</v>
      </c>
      <c r="D138" s="125"/>
      <c r="G138" s="156"/>
    </row>
    <row r="139" spans="2:8" x14ac:dyDescent="0.2">
      <c r="B139" s="71" t="s">
        <v>810</v>
      </c>
      <c r="D139" s="125"/>
      <c r="E139" s="125">
        <v>0</v>
      </c>
      <c r="F139" s="156">
        <v>0</v>
      </c>
      <c r="G139" s="156">
        <f>F139*E139</f>
        <v>0</v>
      </c>
    </row>
    <row r="140" spans="2:8" x14ac:dyDescent="0.2">
      <c r="B140" s="71" t="s">
        <v>847</v>
      </c>
      <c r="D140" s="125"/>
      <c r="E140" s="125">
        <v>0</v>
      </c>
      <c r="F140" s="156">
        <v>0</v>
      </c>
      <c r="G140" s="156">
        <f>F140*E140</f>
        <v>0</v>
      </c>
    </row>
    <row r="141" spans="2:8" x14ac:dyDescent="0.2">
      <c r="D141" s="125"/>
      <c r="E141" s="125">
        <v>0</v>
      </c>
      <c r="F141" s="156">
        <v>0</v>
      </c>
      <c r="G141" s="156">
        <f>F141*E141</f>
        <v>0</v>
      </c>
    </row>
    <row r="142" spans="2:8" x14ac:dyDescent="0.2">
      <c r="D142" s="125"/>
      <c r="G142" s="156"/>
    </row>
    <row r="143" spans="2:8" x14ac:dyDescent="0.2">
      <c r="B143" s="163" t="s">
        <v>806</v>
      </c>
      <c r="D143" s="125"/>
      <c r="G143" s="156"/>
    </row>
    <row r="144" spans="2:8" x14ac:dyDescent="0.2">
      <c r="B144" s="71" t="s">
        <v>807</v>
      </c>
      <c r="D144" s="125" t="s">
        <v>788</v>
      </c>
      <c r="E144" s="125">
        <f>(22*8)+(12*10)+(3*12)</f>
        <v>332</v>
      </c>
      <c r="F144" s="156">
        <v>1.1000000000000001</v>
      </c>
      <c r="G144" s="156">
        <f>F144*E144</f>
        <v>365.20000000000005</v>
      </c>
      <c r="H144" s="71" t="s">
        <v>808</v>
      </c>
    </row>
    <row r="145" spans="2:8" x14ac:dyDescent="0.2">
      <c r="B145" s="71" t="s">
        <v>796</v>
      </c>
      <c r="D145" s="125" t="s">
        <v>788</v>
      </c>
      <c r="E145" s="125">
        <f>(9*8)+(4*10)</f>
        <v>112</v>
      </c>
      <c r="F145" s="156">
        <v>0.98</v>
      </c>
      <c r="G145" s="156">
        <f>F145*E145</f>
        <v>109.75999999999999</v>
      </c>
      <c r="H145" s="71" t="s">
        <v>809</v>
      </c>
    </row>
    <row r="146" spans="2:8" x14ac:dyDescent="0.2">
      <c r="D146" s="125"/>
      <c r="G146" s="156"/>
    </row>
    <row r="147" spans="2:8" x14ac:dyDescent="0.2">
      <c r="B147" s="163" t="s">
        <v>555</v>
      </c>
      <c r="D147" s="125"/>
      <c r="G147" s="156"/>
    </row>
    <row r="148" spans="2:8" x14ac:dyDescent="0.2">
      <c r="B148" s="71" t="s">
        <v>813</v>
      </c>
      <c r="D148" s="125" t="s">
        <v>790</v>
      </c>
      <c r="E148" s="125">
        <f>8+10+12</f>
        <v>30</v>
      </c>
      <c r="F148" s="156">
        <v>30</v>
      </c>
      <c r="G148" s="156">
        <f>F148*E148</f>
        <v>900</v>
      </c>
      <c r="H148" s="71" t="s">
        <v>824</v>
      </c>
    </row>
    <row r="149" spans="2:8" x14ac:dyDescent="0.2">
      <c r="B149" s="71" t="s">
        <v>556</v>
      </c>
      <c r="D149" s="125" t="s">
        <v>788</v>
      </c>
      <c r="E149" s="125">
        <f>(2*10)+(2*14)</f>
        <v>48</v>
      </c>
      <c r="F149" s="156">
        <v>10.44</v>
      </c>
      <c r="G149" s="156">
        <f t="shared" ref="G149:G155" si="12">F149*E149</f>
        <v>501.12</v>
      </c>
      <c r="H149" s="71" t="s">
        <v>814</v>
      </c>
    </row>
    <row r="150" spans="2:8" x14ac:dyDescent="0.2">
      <c r="B150" s="71" t="s">
        <v>821</v>
      </c>
      <c r="D150" s="125" t="s">
        <v>788</v>
      </c>
      <c r="E150" s="125">
        <f>(2*10)+(2*14)</f>
        <v>48</v>
      </c>
      <c r="F150" s="156">
        <v>1.41</v>
      </c>
      <c r="G150" s="156">
        <f t="shared" ref="G150" si="13">F150*E150</f>
        <v>67.679999999999993</v>
      </c>
      <c r="H150" s="71" t="s">
        <v>814</v>
      </c>
    </row>
    <row r="151" spans="2:8" x14ac:dyDescent="0.2">
      <c r="B151" s="71" t="s">
        <v>822</v>
      </c>
      <c r="D151" s="125" t="s">
        <v>789</v>
      </c>
      <c r="E151" s="125">
        <v>20</v>
      </c>
      <c r="F151" s="156">
        <v>20.25</v>
      </c>
      <c r="G151" s="156">
        <f t="shared" si="12"/>
        <v>405</v>
      </c>
      <c r="H151" s="71" t="s">
        <v>816</v>
      </c>
    </row>
    <row r="152" spans="2:8" x14ac:dyDescent="0.2">
      <c r="B152" s="71" t="s">
        <v>823</v>
      </c>
      <c r="D152" s="125" t="s">
        <v>788</v>
      </c>
      <c r="E152" s="125">
        <v>20</v>
      </c>
      <c r="F152" s="156">
        <v>4</v>
      </c>
      <c r="G152" s="156">
        <f t="shared" si="12"/>
        <v>80</v>
      </c>
      <c r="H152" s="71" t="s">
        <v>816</v>
      </c>
    </row>
    <row r="153" spans="2:8" x14ac:dyDescent="0.2">
      <c r="B153" s="71" t="s">
        <v>557</v>
      </c>
      <c r="D153" s="125"/>
      <c r="E153" s="125">
        <v>1</v>
      </c>
      <c r="F153" s="156">
        <v>75</v>
      </c>
      <c r="G153" s="156">
        <f t="shared" si="12"/>
        <v>75</v>
      </c>
    </row>
    <row r="154" spans="2:8" x14ac:dyDescent="0.2">
      <c r="B154" s="71" t="s">
        <v>819</v>
      </c>
      <c r="D154" s="125" t="s">
        <v>789</v>
      </c>
      <c r="E154" s="125">
        <v>30</v>
      </c>
      <c r="F154" s="156">
        <v>3.44</v>
      </c>
      <c r="G154" s="156">
        <f t="shared" ref="G154" si="14">F154*E154</f>
        <v>103.2</v>
      </c>
      <c r="H154" s="71" t="s">
        <v>820</v>
      </c>
    </row>
    <row r="155" spans="2:8" x14ac:dyDescent="0.2">
      <c r="B155" s="71" t="s">
        <v>558</v>
      </c>
      <c r="D155" s="125" t="s">
        <v>789</v>
      </c>
      <c r="E155" s="125">
        <v>10</v>
      </c>
      <c r="F155" s="156">
        <v>3.44</v>
      </c>
      <c r="G155" s="156">
        <f t="shared" si="12"/>
        <v>34.4</v>
      </c>
      <c r="H155" s="71" t="s">
        <v>815</v>
      </c>
    </row>
    <row r="156" spans="2:8" x14ac:dyDescent="0.2">
      <c r="D156" s="125"/>
      <c r="G156" s="156"/>
    </row>
    <row r="157" spans="2:8" x14ac:dyDescent="0.2">
      <c r="B157" s="163" t="s">
        <v>839</v>
      </c>
      <c r="D157" s="125"/>
      <c r="G157" s="156"/>
    </row>
    <row r="158" spans="2:8" x14ac:dyDescent="0.2">
      <c r="B158" s="71" t="s">
        <v>840</v>
      </c>
      <c r="D158" s="125"/>
      <c r="E158" s="125">
        <v>1</v>
      </c>
      <c r="F158" s="156">
        <v>700</v>
      </c>
      <c r="G158" s="156">
        <f>F158*E158</f>
        <v>700</v>
      </c>
    </row>
    <row r="159" spans="2:8" x14ac:dyDescent="0.2">
      <c r="D159" s="125"/>
      <c r="G159" s="156"/>
    </row>
    <row r="160" spans="2:8" x14ac:dyDescent="0.2">
      <c r="B160" s="163" t="s">
        <v>554</v>
      </c>
      <c r="D160" s="125"/>
      <c r="G160" s="156"/>
    </row>
    <row r="161" spans="1:8" x14ac:dyDescent="0.2">
      <c r="B161" s="71" t="s">
        <v>272</v>
      </c>
      <c r="D161" s="125"/>
      <c r="E161" s="125">
        <v>1</v>
      </c>
      <c r="F161" s="156">
        <v>500</v>
      </c>
      <c r="G161" s="156">
        <f t="shared" ref="G161" si="15">E161*F161</f>
        <v>500</v>
      </c>
    </row>
    <row r="162" spans="1:8" x14ac:dyDescent="0.2">
      <c r="B162" s="71" t="s">
        <v>273</v>
      </c>
      <c r="D162" s="125"/>
      <c r="E162" s="125">
        <v>1</v>
      </c>
      <c r="F162" s="156">
        <v>1200</v>
      </c>
      <c r="G162" s="156">
        <f>E162*F162</f>
        <v>1200</v>
      </c>
    </row>
    <row r="163" spans="1:8" x14ac:dyDescent="0.2">
      <c r="B163" s="139" t="s">
        <v>287</v>
      </c>
      <c r="C163" s="139"/>
      <c r="D163" s="145"/>
      <c r="E163" s="145">
        <v>3</v>
      </c>
      <c r="F163" s="165">
        <v>150</v>
      </c>
      <c r="G163" s="165">
        <f>E163*F163</f>
        <v>450</v>
      </c>
    </row>
    <row r="164" spans="1:8" x14ac:dyDescent="0.2">
      <c r="B164" s="164"/>
      <c r="D164" s="125"/>
      <c r="F164" s="289" t="s">
        <v>559</v>
      </c>
      <c r="G164" s="290">
        <f>SUM(G104:G163)</f>
        <v>26436.840000000004</v>
      </c>
    </row>
    <row r="165" spans="1:8" x14ac:dyDescent="0.2">
      <c r="F165" s="166" t="s">
        <v>560</v>
      </c>
      <c r="G165" s="153">
        <f>G164*0.07</f>
        <v>1850.5788000000005</v>
      </c>
    </row>
    <row r="166" spans="1:8" x14ac:dyDescent="0.2">
      <c r="F166" s="157" t="s">
        <v>22</v>
      </c>
      <c r="G166" s="98">
        <f>SUM(G164:G165)</f>
        <v>28287.418800000003</v>
      </c>
    </row>
    <row r="168" spans="1:8" x14ac:dyDescent="0.2">
      <c r="A168" s="117">
        <v>6.6120000000000001</v>
      </c>
      <c r="B168" s="111" t="s">
        <v>70</v>
      </c>
      <c r="C168" s="111"/>
      <c r="D168" s="142"/>
      <c r="E168" s="114"/>
      <c r="F168" s="114"/>
      <c r="G168" s="115"/>
      <c r="H168" s="114"/>
    </row>
    <row r="169" spans="1:8" x14ac:dyDescent="0.2">
      <c r="D169" s="125"/>
    </row>
    <row r="170" spans="1:8" x14ac:dyDescent="0.2">
      <c r="A170" s="268"/>
      <c r="B170" s="139"/>
      <c r="C170" s="139"/>
      <c r="D170" s="139"/>
      <c r="E170" s="145" t="s">
        <v>433</v>
      </c>
      <c r="F170" s="145" t="s">
        <v>433</v>
      </c>
      <c r="G170" s="145" t="s">
        <v>433</v>
      </c>
      <c r="H170" s="145" t="s">
        <v>433</v>
      </c>
    </row>
    <row r="171" spans="1:8" x14ac:dyDescent="0.2">
      <c r="A171" s="77" t="s">
        <v>263</v>
      </c>
      <c r="F171" s="125"/>
      <c r="G171" s="125"/>
      <c r="H171" s="125"/>
    </row>
    <row r="172" spans="1:8" x14ac:dyDescent="0.2">
      <c r="B172" s="84" t="s">
        <v>264</v>
      </c>
      <c r="C172" s="125" t="s">
        <v>265</v>
      </c>
      <c r="D172" s="125" t="s">
        <v>266</v>
      </c>
      <c r="F172" s="125"/>
      <c r="G172" s="125"/>
      <c r="H172" s="125"/>
    </row>
    <row r="173" spans="1:8" x14ac:dyDescent="0.2">
      <c r="B173" s="84" t="s">
        <v>264</v>
      </c>
      <c r="C173" s="125" t="s">
        <v>265</v>
      </c>
      <c r="D173" s="125" t="s">
        <v>266</v>
      </c>
      <c r="F173" s="125"/>
      <c r="G173" s="125"/>
      <c r="H173" s="125"/>
    </row>
    <row r="174" spans="1:8" x14ac:dyDescent="0.2">
      <c r="B174" s="84" t="s">
        <v>264</v>
      </c>
      <c r="C174" s="125" t="s">
        <v>265</v>
      </c>
      <c r="D174" s="125" t="s">
        <v>266</v>
      </c>
      <c r="F174" s="125"/>
      <c r="G174" s="125"/>
      <c r="H174" s="125"/>
    </row>
    <row r="175" spans="1:8" x14ac:dyDescent="0.2">
      <c r="B175" s="84" t="s">
        <v>264</v>
      </c>
      <c r="C175" s="125" t="s">
        <v>265</v>
      </c>
      <c r="D175" s="125" t="s">
        <v>266</v>
      </c>
      <c r="F175" s="125"/>
      <c r="G175" s="125"/>
      <c r="H175" s="125"/>
    </row>
    <row r="176" spans="1:8" x14ac:dyDescent="0.2">
      <c r="B176" s="84" t="s">
        <v>264</v>
      </c>
      <c r="C176" s="125" t="s">
        <v>265</v>
      </c>
      <c r="D176" s="125" t="s">
        <v>266</v>
      </c>
      <c r="F176" s="125"/>
      <c r="G176" s="125"/>
      <c r="H176" s="125"/>
    </row>
    <row r="177" spans="1:8" x14ac:dyDescent="0.2">
      <c r="B177" s="84" t="s">
        <v>264</v>
      </c>
      <c r="C177" s="125" t="s">
        <v>265</v>
      </c>
      <c r="D177" s="125" t="s">
        <v>266</v>
      </c>
      <c r="F177" s="125"/>
      <c r="G177" s="125"/>
      <c r="H177" s="125"/>
    </row>
    <row r="178" spans="1:8" x14ac:dyDescent="0.2">
      <c r="B178" s="84" t="s">
        <v>264</v>
      </c>
      <c r="C178" s="125" t="s">
        <v>265</v>
      </c>
      <c r="D178" s="125" t="s">
        <v>266</v>
      </c>
      <c r="F178" s="125"/>
      <c r="G178" s="125"/>
      <c r="H178" s="125"/>
    </row>
    <row r="179" spans="1:8" x14ac:dyDescent="0.2">
      <c r="B179" s="84" t="s">
        <v>264</v>
      </c>
      <c r="C179" s="125" t="s">
        <v>265</v>
      </c>
      <c r="D179" s="125" t="s">
        <v>266</v>
      </c>
      <c r="F179" s="125"/>
      <c r="G179" s="125"/>
      <c r="H179" s="125"/>
    </row>
    <row r="180" spans="1:8" x14ac:dyDescent="0.2">
      <c r="B180" s="84" t="s">
        <v>264</v>
      </c>
      <c r="C180" s="125" t="s">
        <v>265</v>
      </c>
      <c r="D180" s="125" t="s">
        <v>266</v>
      </c>
      <c r="F180" s="125"/>
      <c r="G180" s="125"/>
      <c r="H180" s="125"/>
    </row>
    <row r="181" spans="1:8" x14ac:dyDescent="0.2">
      <c r="F181" s="125"/>
      <c r="G181" s="125"/>
      <c r="H181" s="125"/>
    </row>
    <row r="182" spans="1:8" x14ac:dyDescent="0.2">
      <c r="A182" s="77" t="s">
        <v>267</v>
      </c>
      <c r="F182" s="125"/>
      <c r="G182" s="125"/>
      <c r="H182" s="125"/>
    </row>
    <row r="183" spans="1:8" x14ac:dyDescent="0.2">
      <c r="B183" s="84" t="s">
        <v>264</v>
      </c>
      <c r="C183" s="125" t="s">
        <v>265</v>
      </c>
      <c r="D183" s="125" t="s">
        <v>266</v>
      </c>
      <c r="F183" s="125"/>
      <c r="G183" s="125"/>
      <c r="H183" s="125"/>
    </row>
    <row r="184" spans="1:8" x14ac:dyDescent="0.2">
      <c r="B184" s="84" t="s">
        <v>264</v>
      </c>
      <c r="C184" s="125" t="s">
        <v>265</v>
      </c>
      <c r="D184" s="125" t="s">
        <v>266</v>
      </c>
      <c r="F184" s="125"/>
      <c r="G184" s="125"/>
      <c r="H184" s="125"/>
    </row>
    <row r="185" spans="1:8" x14ac:dyDescent="0.2">
      <c r="B185" s="84" t="s">
        <v>264</v>
      </c>
      <c r="C185" s="125" t="s">
        <v>265</v>
      </c>
      <c r="D185" s="125" t="s">
        <v>266</v>
      </c>
      <c r="F185" s="125"/>
      <c r="G185" s="125"/>
      <c r="H185" s="125"/>
    </row>
    <row r="186" spans="1:8" x14ac:dyDescent="0.2">
      <c r="B186" s="84"/>
      <c r="C186" s="125"/>
      <c r="F186" s="125"/>
      <c r="G186" s="125"/>
      <c r="H186" s="125"/>
    </row>
    <row r="187" spans="1:8" x14ac:dyDescent="0.2">
      <c r="A187" s="77" t="s">
        <v>268</v>
      </c>
      <c r="C187" s="125"/>
      <c r="F187" s="125"/>
      <c r="G187" s="125"/>
      <c r="H187" s="125"/>
    </row>
    <row r="188" spans="1:8" x14ac:dyDescent="0.2">
      <c r="B188" s="84" t="s">
        <v>264</v>
      </c>
      <c r="C188" s="125" t="s">
        <v>265</v>
      </c>
      <c r="D188" s="125" t="s">
        <v>266</v>
      </c>
      <c r="F188" s="125"/>
      <c r="G188" s="125"/>
      <c r="H188" s="125"/>
    </row>
    <row r="189" spans="1:8" x14ac:dyDescent="0.2">
      <c r="B189" s="84" t="s">
        <v>264</v>
      </c>
      <c r="C189" s="125" t="s">
        <v>265</v>
      </c>
      <c r="D189" s="125" t="s">
        <v>266</v>
      </c>
      <c r="F189" s="125"/>
      <c r="G189" s="125"/>
      <c r="H189" s="125"/>
    </row>
    <row r="190" spans="1:8" x14ac:dyDescent="0.2">
      <c r="B190" s="84" t="s">
        <v>264</v>
      </c>
      <c r="C190" s="125" t="s">
        <v>265</v>
      </c>
      <c r="D190" s="125" t="s">
        <v>266</v>
      </c>
      <c r="F190" s="125"/>
      <c r="G190" s="125"/>
      <c r="H190" s="125"/>
    </row>
    <row r="191" spans="1:8" x14ac:dyDescent="0.2">
      <c r="A191" s="84">
        <v>1</v>
      </c>
      <c r="B191" s="450"/>
      <c r="C191" s="450"/>
      <c r="D191" s="450"/>
      <c r="E191" s="137"/>
      <c r="F191" s="137"/>
      <c r="G191" s="137"/>
      <c r="H191" s="137"/>
    </row>
    <row r="192" spans="1:8" x14ac:dyDescent="0.2">
      <c r="A192" s="84">
        <v>2</v>
      </c>
      <c r="B192" s="450"/>
      <c r="C192" s="450"/>
      <c r="D192" s="450"/>
      <c r="E192" s="137"/>
      <c r="F192" s="137"/>
      <c r="G192" s="125"/>
      <c r="H192" s="125"/>
    </row>
    <row r="193" spans="1:8" x14ac:dyDescent="0.2">
      <c r="A193" s="84">
        <v>3</v>
      </c>
      <c r="B193" s="450"/>
      <c r="C193" s="450"/>
      <c r="D193" s="450"/>
      <c r="E193" s="137"/>
      <c r="F193" s="137"/>
      <c r="G193" s="137"/>
      <c r="H193" s="137"/>
    </row>
    <row r="194" spans="1:8" x14ac:dyDescent="0.2">
      <c r="A194" s="84">
        <v>4</v>
      </c>
      <c r="B194" s="450"/>
      <c r="C194" s="450"/>
      <c r="D194" s="450"/>
      <c r="E194" s="137"/>
      <c r="F194" s="137"/>
      <c r="G194" s="137"/>
      <c r="H194" s="137"/>
    </row>
    <row r="195" spans="1:8" x14ac:dyDescent="0.2">
      <c r="A195" s="84">
        <v>5</v>
      </c>
      <c r="B195" s="450"/>
      <c r="C195" s="450"/>
      <c r="D195" s="450"/>
      <c r="F195" s="125"/>
      <c r="G195" s="125"/>
      <c r="H195" s="125"/>
    </row>
    <row r="196" spans="1:8" x14ac:dyDescent="0.2">
      <c r="A196" s="84">
        <v>6</v>
      </c>
      <c r="B196" s="450"/>
      <c r="C196" s="450"/>
      <c r="D196" s="450"/>
      <c r="E196" s="270"/>
      <c r="F196" s="270"/>
      <c r="G196" s="270"/>
      <c r="H196" s="270"/>
    </row>
    <row r="197" spans="1:8" x14ac:dyDescent="0.2">
      <c r="A197" s="84">
        <v>7</v>
      </c>
      <c r="B197" s="450"/>
      <c r="C197" s="450"/>
      <c r="D197" s="450"/>
      <c r="E197" s="137"/>
      <c r="F197" s="125"/>
      <c r="G197" s="315"/>
      <c r="H197" s="315"/>
    </row>
    <row r="198" spans="1:8" x14ac:dyDescent="0.2">
      <c r="A198" s="84">
        <v>8</v>
      </c>
      <c r="B198" s="450"/>
      <c r="C198" s="450"/>
      <c r="D198" s="450"/>
      <c r="F198" s="125"/>
      <c r="G198" s="125"/>
      <c r="H198" s="125"/>
    </row>
    <row r="199" spans="1:8" x14ac:dyDescent="0.2">
      <c r="A199" s="84">
        <v>9</v>
      </c>
      <c r="B199" s="450"/>
      <c r="C199" s="450"/>
      <c r="D199" s="450"/>
      <c r="E199" s="137"/>
      <c r="F199" s="137"/>
      <c r="G199" s="315"/>
      <c r="H199" s="315"/>
    </row>
    <row r="200" spans="1:8" x14ac:dyDescent="0.2">
      <c r="A200" s="147">
        <v>10</v>
      </c>
      <c r="B200" s="451"/>
      <c r="C200" s="451"/>
      <c r="D200" s="451"/>
      <c r="E200" s="145"/>
      <c r="F200" s="145"/>
      <c r="G200" s="145"/>
      <c r="H200" s="145"/>
    </row>
    <row r="201" spans="1:8" x14ac:dyDescent="0.2">
      <c r="A201" s="108"/>
      <c r="D201" s="263" t="s">
        <v>22</v>
      </c>
      <c r="E201" s="143">
        <f>SUM(E190:E200)</f>
        <v>0</v>
      </c>
      <c r="F201" s="143">
        <f t="shared" ref="F201:H201" si="16">SUM(F190:F200)</f>
        <v>0</v>
      </c>
      <c r="G201" s="143">
        <f t="shared" si="16"/>
        <v>0</v>
      </c>
      <c r="H201" s="143">
        <f t="shared" si="16"/>
        <v>0</v>
      </c>
    </row>
  </sheetData>
  <mergeCells count="6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9:D29"/>
    <mergeCell ref="B30:D30"/>
    <mergeCell ref="B31:D31"/>
    <mergeCell ref="B32:D32"/>
    <mergeCell ref="B24:D24"/>
    <mergeCell ref="B25:D25"/>
    <mergeCell ref="B26:D26"/>
    <mergeCell ref="B27:D27"/>
    <mergeCell ref="B28:D28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191:D191"/>
    <mergeCell ref="B192:D192"/>
    <mergeCell ref="B193:D193"/>
    <mergeCell ref="B194:D194"/>
    <mergeCell ref="B97:D97"/>
    <mergeCell ref="B200:D200"/>
    <mergeCell ref="B89:D89"/>
    <mergeCell ref="B90:D90"/>
    <mergeCell ref="B91:D91"/>
    <mergeCell ref="B92:D92"/>
    <mergeCell ref="B195:D195"/>
    <mergeCell ref="B196:D196"/>
    <mergeCell ref="B197:D197"/>
    <mergeCell ref="B198:D198"/>
    <mergeCell ref="B199:D199"/>
    <mergeCell ref="B98:D98"/>
    <mergeCell ref="B99:D99"/>
    <mergeCell ref="B93:D93"/>
    <mergeCell ref="B94:D94"/>
    <mergeCell ref="B95:D95"/>
    <mergeCell ref="B96:D96"/>
  </mergeCells>
  <phoneticPr fontId="30" type="noConversion"/>
  <pageMargins left="0.25" right="0.25" top="0.75" bottom="0.75" header="0.3" footer="0.3"/>
  <pageSetup scale="2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32D1F-515E-4B1F-83D6-639DBF6D6B95}">
  <sheetPr>
    <tabColor theme="1" tint="0.499984740745262"/>
    <pageSetUpPr fitToPage="1"/>
  </sheetPr>
  <dimension ref="A1:H145"/>
  <sheetViews>
    <sheetView zoomScaleNormal="100" workbookViewId="0">
      <selection activeCell="K11" sqref="K11"/>
    </sheetView>
  </sheetViews>
  <sheetFormatPr defaultColWidth="9.140625" defaultRowHeight="12.75" x14ac:dyDescent="0.2"/>
  <cols>
    <col min="1" max="1" width="15.7109375" style="108" customWidth="1"/>
    <col min="2" max="8" width="15.7109375" style="71" customWidth="1"/>
    <col min="9" max="16384" width="9.140625" style="71"/>
  </cols>
  <sheetData>
    <row r="1" spans="1:8" ht="18" x14ac:dyDescent="0.25">
      <c r="A1" s="235" t="s">
        <v>457</v>
      </c>
      <c r="B1" s="234" t="s">
        <v>274</v>
      </c>
      <c r="C1" s="132"/>
      <c r="D1" s="115"/>
      <c r="E1" s="115"/>
      <c r="F1" s="115"/>
      <c r="G1" s="115"/>
      <c r="H1" s="115"/>
    </row>
    <row r="3" spans="1:8" x14ac:dyDescent="0.2">
      <c r="A3" s="117">
        <v>7.13</v>
      </c>
      <c r="B3" s="111" t="s">
        <v>73</v>
      </c>
      <c r="C3" s="111"/>
      <c r="D3" s="111"/>
      <c r="E3" s="154"/>
      <c r="F3" s="154"/>
      <c r="G3" s="267"/>
      <c r="H3" s="154"/>
    </row>
    <row r="4" spans="1:8" x14ac:dyDescent="0.2">
      <c r="A4" s="201"/>
      <c r="B4" s="77"/>
      <c r="C4" s="77"/>
      <c r="D4" s="77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449"/>
      <c r="C6" s="449"/>
      <c r="D6" s="449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450"/>
      <c r="C7" s="450"/>
      <c r="D7" s="450"/>
      <c r="E7" s="137"/>
      <c r="F7" s="137"/>
      <c r="G7" s="137"/>
      <c r="H7" s="137"/>
    </row>
    <row r="8" spans="1:8" x14ac:dyDescent="0.2">
      <c r="A8" s="84">
        <v>2</v>
      </c>
      <c r="B8" s="450"/>
      <c r="C8" s="450"/>
      <c r="D8" s="450"/>
      <c r="E8" s="137"/>
      <c r="F8" s="137"/>
      <c r="G8" s="125"/>
      <c r="H8" s="125"/>
    </row>
    <row r="9" spans="1:8" x14ac:dyDescent="0.2">
      <c r="A9" s="84">
        <v>3</v>
      </c>
      <c r="B9" s="450"/>
      <c r="C9" s="450"/>
      <c r="D9" s="450"/>
      <c r="E9" s="137"/>
      <c r="F9" s="137"/>
      <c r="G9" s="137"/>
      <c r="H9" s="137"/>
    </row>
    <row r="10" spans="1:8" x14ac:dyDescent="0.2">
      <c r="A10" s="84">
        <v>4</v>
      </c>
      <c r="B10" s="450"/>
      <c r="C10" s="450"/>
      <c r="D10" s="450"/>
      <c r="E10" s="137"/>
      <c r="F10" s="137"/>
      <c r="G10" s="137"/>
      <c r="H10" s="137"/>
    </row>
    <row r="11" spans="1:8" x14ac:dyDescent="0.2">
      <c r="A11" s="84">
        <v>5</v>
      </c>
      <c r="B11" s="450"/>
      <c r="C11" s="450"/>
      <c r="D11" s="450"/>
      <c r="E11" s="125"/>
      <c r="F11" s="125"/>
      <c r="G11" s="125"/>
      <c r="H11" s="125"/>
    </row>
    <row r="12" spans="1:8" x14ac:dyDescent="0.2">
      <c r="A12" s="84">
        <v>6</v>
      </c>
      <c r="B12" s="450"/>
      <c r="C12" s="450"/>
      <c r="D12" s="450"/>
      <c r="E12" s="125"/>
      <c r="F12" s="270"/>
      <c r="G12" s="270"/>
      <c r="H12" s="270"/>
    </row>
    <row r="13" spans="1:8" x14ac:dyDescent="0.2">
      <c r="A13" s="84">
        <v>7</v>
      </c>
      <c r="B13" s="450"/>
      <c r="C13" s="450"/>
      <c r="D13" s="450"/>
      <c r="E13" s="270"/>
      <c r="F13" s="125"/>
      <c r="G13" s="315"/>
      <c r="H13" s="315"/>
    </row>
    <row r="14" spans="1:8" x14ac:dyDescent="0.2">
      <c r="A14" s="84">
        <v>8</v>
      </c>
      <c r="B14" s="450"/>
      <c r="C14" s="450"/>
      <c r="D14" s="450"/>
      <c r="E14" s="125"/>
      <c r="F14" s="125"/>
      <c r="G14" s="125"/>
      <c r="H14" s="125"/>
    </row>
    <row r="15" spans="1:8" x14ac:dyDescent="0.2">
      <c r="A15" s="84">
        <v>9</v>
      </c>
      <c r="B15" s="450"/>
      <c r="C15" s="450"/>
      <c r="D15" s="450"/>
      <c r="E15" s="137"/>
      <c r="F15" s="137"/>
      <c r="G15" s="315"/>
      <c r="H15" s="315"/>
    </row>
    <row r="16" spans="1:8" x14ac:dyDescent="0.2">
      <c r="A16" s="147">
        <v>10</v>
      </c>
      <c r="B16" s="451"/>
      <c r="C16" s="451"/>
      <c r="D16" s="451"/>
      <c r="E16" s="145"/>
      <c r="F16" s="145"/>
      <c r="G16" s="145"/>
      <c r="H16" s="145"/>
    </row>
    <row r="17" spans="1:8" x14ac:dyDescent="0.2"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A18" s="201"/>
      <c r="B18" s="168"/>
      <c r="D18" s="97"/>
      <c r="F18" s="125"/>
      <c r="G18" s="125"/>
      <c r="H18" s="125"/>
    </row>
    <row r="19" spans="1:8" x14ac:dyDescent="0.2">
      <c r="A19" s="117">
        <v>7.21</v>
      </c>
      <c r="B19" s="111" t="s">
        <v>75</v>
      </c>
      <c r="C19" s="111"/>
      <c r="D19" s="111"/>
      <c r="E19" s="154"/>
      <c r="F19" s="154"/>
      <c r="G19" s="267"/>
      <c r="H19" s="154"/>
    </row>
    <row r="20" spans="1:8" x14ac:dyDescent="0.2">
      <c r="A20" s="107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449"/>
      <c r="C22" s="449"/>
      <c r="D22" s="44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450"/>
      <c r="C23" s="450"/>
      <c r="D23" s="450"/>
      <c r="E23" s="137"/>
      <c r="F23" s="137"/>
      <c r="G23" s="137"/>
      <c r="H23" s="137"/>
    </row>
    <row r="24" spans="1:8" x14ac:dyDescent="0.2">
      <c r="A24" s="84">
        <v>2</v>
      </c>
      <c r="B24" s="450"/>
      <c r="C24" s="450"/>
      <c r="D24" s="450"/>
      <c r="E24" s="137"/>
      <c r="F24" s="137"/>
      <c r="G24" s="125"/>
      <c r="H24" s="125"/>
    </row>
    <row r="25" spans="1:8" x14ac:dyDescent="0.2">
      <c r="A25" s="84">
        <v>3</v>
      </c>
      <c r="B25" s="450"/>
      <c r="C25" s="450"/>
      <c r="D25" s="450"/>
      <c r="E25" s="137"/>
      <c r="F25" s="137"/>
      <c r="G25" s="137"/>
      <c r="H25" s="137"/>
    </row>
    <row r="26" spans="1:8" x14ac:dyDescent="0.2">
      <c r="A26" s="84">
        <v>4</v>
      </c>
      <c r="B26" s="450"/>
      <c r="C26" s="450"/>
      <c r="D26" s="450"/>
      <c r="E26" s="137"/>
      <c r="F26" s="137"/>
      <c r="G26" s="137"/>
      <c r="H26" s="137"/>
    </row>
    <row r="27" spans="1:8" x14ac:dyDescent="0.2">
      <c r="A27" s="84">
        <v>5</v>
      </c>
      <c r="B27" s="450"/>
      <c r="C27" s="450"/>
      <c r="D27" s="450"/>
      <c r="E27" s="125"/>
      <c r="F27" s="125"/>
      <c r="G27" s="125"/>
      <c r="H27" s="125"/>
    </row>
    <row r="28" spans="1:8" x14ac:dyDescent="0.2">
      <c r="A28" s="84">
        <v>6</v>
      </c>
      <c r="B28" s="450"/>
      <c r="C28" s="450"/>
      <c r="D28" s="450"/>
      <c r="E28" s="125"/>
      <c r="F28" s="270"/>
      <c r="G28" s="270"/>
      <c r="H28" s="270"/>
    </row>
    <row r="29" spans="1:8" x14ac:dyDescent="0.2">
      <c r="A29" s="84">
        <v>7</v>
      </c>
      <c r="B29" s="450"/>
      <c r="C29" s="450"/>
      <c r="D29" s="450"/>
      <c r="E29" s="270"/>
      <c r="F29" s="125"/>
      <c r="G29" s="315"/>
      <c r="H29" s="315"/>
    </row>
    <row r="30" spans="1:8" x14ac:dyDescent="0.2">
      <c r="A30" s="84">
        <v>8</v>
      </c>
      <c r="B30" s="450"/>
      <c r="C30" s="450"/>
      <c r="D30" s="450"/>
      <c r="E30" s="125"/>
      <c r="F30" s="125"/>
      <c r="G30" s="125"/>
      <c r="H30" s="125"/>
    </row>
    <row r="31" spans="1:8" x14ac:dyDescent="0.2">
      <c r="A31" s="84">
        <v>9</v>
      </c>
      <c r="B31" s="450"/>
      <c r="C31" s="450"/>
      <c r="D31" s="450"/>
      <c r="E31" s="137"/>
      <c r="F31" s="137"/>
      <c r="G31" s="315"/>
      <c r="H31" s="315"/>
    </row>
    <row r="32" spans="1:8" x14ac:dyDescent="0.2">
      <c r="A32" s="147">
        <v>10</v>
      </c>
      <c r="B32" s="451"/>
      <c r="C32" s="451"/>
      <c r="D32" s="451"/>
      <c r="E32" s="145"/>
      <c r="F32" s="145"/>
      <c r="G32" s="145"/>
      <c r="H32" s="145"/>
    </row>
    <row r="33" spans="1:8" x14ac:dyDescent="0.2"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A34" s="107"/>
      <c r="F34" s="125"/>
      <c r="G34" s="125"/>
      <c r="H34" s="125"/>
    </row>
    <row r="35" spans="1:8" x14ac:dyDescent="0.2">
      <c r="A35" s="117">
        <v>7.25</v>
      </c>
      <c r="B35" s="111" t="s">
        <v>275</v>
      </c>
      <c r="C35" s="111"/>
      <c r="D35" s="111"/>
      <c r="E35" s="154"/>
      <c r="F35" s="154"/>
      <c r="G35" s="267"/>
      <c r="H35" s="154"/>
    </row>
    <row r="36" spans="1:8" x14ac:dyDescent="0.2">
      <c r="A36" s="107"/>
    </row>
    <row r="37" spans="1:8" x14ac:dyDescent="0.2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">
      <c r="A38" s="84" t="s">
        <v>434</v>
      </c>
      <c r="B38" s="449"/>
      <c r="C38" s="449"/>
      <c r="D38" s="449"/>
      <c r="E38" s="226">
        <v>0</v>
      </c>
      <c r="F38" s="226">
        <v>0</v>
      </c>
      <c r="G38" s="226">
        <v>0</v>
      </c>
      <c r="H38" s="226">
        <v>0</v>
      </c>
    </row>
    <row r="39" spans="1:8" x14ac:dyDescent="0.2">
      <c r="A39" s="84">
        <v>1</v>
      </c>
      <c r="B39" s="450"/>
      <c r="C39" s="450"/>
      <c r="D39" s="450"/>
      <c r="E39" s="137"/>
      <c r="F39" s="137"/>
      <c r="G39" s="137"/>
      <c r="H39" s="137"/>
    </row>
    <row r="40" spans="1:8" x14ac:dyDescent="0.2">
      <c r="A40" s="84">
        <v>2</v>
      </c>
      <c r="B40" s="450"/>
      <c r="C40" s="450"/>
      <c r="D40" s="450"/>
      <c r="E40" s="137"/>
      <c r="F40" s="137"/>
      <c r="G40" s="125"/>
      <c r="H40" s="125"/>
    </row>
    <row r="41" spans="1:8" x14ac:dyDescent="0.2">
      <c r="A41" s="84">
        <v>3</v>
      </c>
      <c r="B41" s="450"/>
      <c r="C41" s="450"/>
      <c r="D41" s="450"/>
      <c r="E41" s="137"/>
      <c r="F41" s="137"/>
      <c r="G41" s="137"/>
      <c r="H41" s="137"/>
    </row>
    <row r="42" spans="1:8" x14ac:dyDescent="0.2">
      <c r="A42" s="84">
        <v>4</v>
      </c>
      <c r="B42" s="450"/>
      <c r="C42" s="450"/>
      <c r="D42" s="450"/>
      <c r="E42" s="137"/>
      <c r="F42" s="137"/>
      <c r="G42" s="137"/>
      <c r="H42" s="137"/>
    </row>
    <row r="43" spans="1:8" x14ac:dyDescent="0.2">
      <c r="A43" s="84">
        <v>5</v>
      </c>
      <c r="B43" s="450"/>
      <c r="C43" s="450"/>
      <c r="D43" s="450"/>
      <c r="E43" s="125"/>
      <c r="F43" s="125"/>
      <c r="G43" s="125"/>
      <c r="H43" s="125"/>
    </row>
    <row r="44" spans="1:8" x14ac:dyDescent="0.2">
      <c r="A44" s="84">
        <v>6</v>
      </c>
      <c r="B44" s="450"/>
      <c r="C44" s="450"/>
      <c r="D44" s="450"/>
      <c r="E44" s="125"/>
      <c r="F44" s="270"/>
      <c r="G44" s="270"/>
      <c r="H44" s="270"/>
    </row>
    <row r="45" spans="1:8" x14ac:dyDescent="0.2">
      <c r="A45" s="84">
        <v>7</v>
      </c>
      <c r="B45" s="450"/>
      <c r="C45" s="450"/>
      <c r="D45" s="450"/>
      <c r="E45" s="270"/>
      <c r="F45" s="125"/>
      <c r="G45" s="315"/>
      <c r="H45" s="315"/>
    </row>
    <row r="46" spans="1:8" x14ac:dyDescent="0.2">
      <c r="A46" s="84">
        <v>8</v>
      </c>
      <c r="B46" s="450"/>
      <c r="C46" s="450"/>
      <c r="D46" s="450"/>
      <c r="E46" s="125"/>
      <c r="F46" s="125"/>
      <c r="G46" s="125"/>
      <c r="H46" s="125"/>
    </row>
    <row r="47" spans="1:8" x14ac:dyDescent="0.2">
      <c r="A47" s="84">
        <v>9</v>
      </c>
      <c r="B47" s="450"/>
      <c r="C47" s="450"/>
      <c r="D47" s="450"/>
      <c r="E47" s="137"/>
      <c r="F47" s="137"/>
      <c r="G47" s="315"/>
      <c r="H47" s="315"/>
    </row>
    <row r="48" spans="1:8" x14ac:dyDescent="0.2">
      <c r="A48" s="147">
        <v>10</v>
      </c>
      <c r="B48" s="451"/>
      <c r="C48" s="451"/>
      <c r="D48" s="451"/>
      <c r="E48" s="145"/>
      <c r="F48" s="145"/>
      <c r="G48" s="145"/>
      <c r="H48" s="145"/>
    </row>
    <row r="49" spans="1:8" x14ac:dyDescent="0.2"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x14ac:dyDescent="0.2">
      <c r="A50" s="107"/>
      <c r="F50" s="125"/>
      <c r="G50" s="125"/>
      <c r="H50" s="125"/>
    </row>
    <row r="51" spans="1:8" x14ac:dyDescent="0.2">
      <c r="A51" s="117">
        <v>7.3</v>
      </c>
      <c r="B51" s="111" t="s">
        <v>419</v>
      </c>
      <c r="C51" s="111"/>
      <c r="D51" s="111"/>
      <c r="E51" s="154"/>
      <c r="F51" s="154"/>
      <c r="G51" s="267"/>
      <c r="H51" s="154"/>
    </row>
    <row r="52" spans="1:8" x14ac:dyDescent="0.2">
      <c r="B52" s="103"/>
      <c r="C52" s="97"/>
    </row>
    <row r="53" spans="1:8" x14ac:dyDescent="0.2">
      <c r="A53" s="269"/>
      <c r="B53" s="139"/>
      <c r="C53" s="139"/>
      <c r="D53" s="262"/>
      <c r="E53" s="145" t="s">
        <v>433</v>
      </c>
      <c r="F53" s="145" t="s">
        <v>433</v>
      </c>
      <c r="G53" s="145" t="s">
        <v>433</v>
      </c>
      <c r="H53" s="145" t="s">
        <v>433</v>
      </c>
    </row>
    <row r="54" spans="1:8" x14ac:dyDescent="0.2">
      <c r="A54" s="84" t="s">
        <v>434</v>
      </c>
      <c r="B54" s="449"/>
      <c r="C54" s="449"/>
      <c r="D54" s="449"/>
      <c r="E54" s="226">
        <v>0</v>
      </c>
      <c r="F54" s="226">
        <v>0</v>
      </c>
      <c r="G54" s="226">
        <v>0</v>
      </c>
      <c r="H54" s="226">
        <v>0</v>
      </c>
    </row>
    <row r="55" spans="1:8" x14ac:dyDescent="0.2">
      <c r="A55" s="84">
        <v>1</v>
      </c>
      <c r="B55" s="450"/>
      <c r="C55" s="450"/>
      <c r="D55" s="450"/>
      <c r="E55" s="137"/>
      <c r="F55" s="137"/>
      <c r="G55" s="137"/>
      <c r="H55" s="137"/>
    </row>
    <row r="56" spans="1:8" x14ac:dyDescent="0.2">
      <c r="A56" s="84">
        <v>2</v>
      </c>
      <c r="B56" s="450"/>
      <c r="C56" s="450"/>
      <c r="D56" s="450"/>
      <c r="E56" s="137"/>
      <c r="F56" s="137"/>
      <c r="G56" s="125"/>
      <c r="H56" s="125"/>
    </row>
    <row r="57" spans="1:8" x14ac:dyDescent="0.2">
      <c r="A57" s="84">
        <v>3</v>
      </c>
      <c r="B57" s="450"/>
      <c r="C57" s="450"/>
      <c r="D57" s="450"/>
      <c r="E57" s="137"/>
      <c r="F57" s="137"/>
      <c r="G57" s="137"/>
      <c r="H57" s="137"/>
    </row>
    <row r="58" spans="1:8" x14ac:dyDescent="0.2">
      <c r="A58" s="84">
        <v>4</v>
      </c>
      <c r="B58" s="450"/>
      <c r="C58" s="450"/>
      <c r="D58" s="450"/>
      <c r="E58" s="137"/>
      <c r="F58" s="137"/>
      <c r="G58" s="137"/>
      <c r="H58" s="137"/>
    </row>
    <row r="59" spans="1:8" x14ac:dyDescent="0.2">
      <c r="A59" s="84">
        <v>5</v>
      </c>
      <c r="B59" s="450"/>
      <c r="C59" s="450"/>
      <c r="D59" s="450"/>
      <c r="E59" s="125"/>
      <c r="F59" s="125"/>
      <c r="G59" s="125"/>
      <c r="H59" s="125"/>
    </row>
    <row r="60" spans="1:8" x14ac:dyDescent="0.2">
      <c r="A60" s="84">
        <v>6</v>
      </c>
      <c r="B60" s="450"/>
      <c r="C60" s="450"/>
      <c r="D60" s="450"/>
      <c r="E60" s="125"/>
      <c r="F60" s="270"/>
      <c r="G60" s="270"/>
      <c r="H60" s="270"/>
    </row>
    <row r="61" spans="1:8" x14ac:dyDescent="0.2">
      <c r="A61" s="84">
        <v>7</v>
      </c>
      <c r="B61" s="450"/>
      <c r="C61" s="450"/>
      <c r="D61" s="450"/>
      <c r="E61" s="270"/>
      <c r="F61" s="125"/>
      <c r="G61" s="315"/>
      <c r="H61" s="315"/>
    </row>
    <row r="62" spans="1:8" x14ac:dyDescent="0.2">
      <c r="A62" s="84">
        <v>8</v>
      </c>
      <c r="B62" s="450"/>
      <c r="C62" s="450"/>
      <c r="D62" s="450"/>
      <c r="E62" s="125"/>
      <c r="F62" s="125"/>
      <c r="G62" s="125"/>
      <c r="H62" s="125"/>
    </row>
    <row r="63" spans="1:8" x14ac:dyDescent="0.2">
      <c r="A63" s="84">
        <v>9</v>
      </c>
      <c r="B63" s="450"/>
      <c r="C63" s="450"/>
      <c r="D63" s="450"/>
      <c r="E63" s="137"/>
      <c r="F63" s="137"/>
      <c r="G63" s="315"/>
      <c r="H63" s="315"/>
    </row>
    <row r="64" spans="1:8" x14ac:dyDescent="0.2">
      <c r="A64" s="147">
        <v>10</v>
      </c>
      <c r="B64" s="451"/>
      <c r="C64" s="451"/>
      <c r="D64" s="451"/>
      <c r="E64" s="145"/>
      <c r="F64" s="145"/>
      <c r="G64" s="145"/>
      <c r="H64" s="145"/>
    </row>
    <row r="65" spans="1:8" x14ac:dyDescent="0.2">
      <c r="D65" s="263" t="s">
        <v>22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  <row r="66" spans="1:8" x14ac:dyDescent="0.2">
      <c r="B66" s="256"/>
      <c r="E66" s="169"/>
      <c r="F66" s="125"/>
      <c r="G66" s="125"/>
      <c r="H66" s="125"/>
    </row>
    <row r="67" spans="1:8" x14ac:dyDescent="0.2">
      <c r="A67" s="117">
        <v>7.4550000000000001</v>
      </c>
      <c r="B67" s="111" t="s">
        <v>276</v>
      </c>
      <c r="C67" s="111"/>
      <c r="D67" s="111"/>
      <c r="E67" s="154"/>
      <c r="F67" s="154"/>
      <c r="G67" s="267"/>
      <c r="H67" s="154"/>
    </row>
    <row r="68" spans="1:8" x14ac:dyDescent="0.2">
      <c r="B68" s="103"/>
      <c r="C68" s="97"/>
    </row>
    <row r="69" spans="1:8" x14ac:dyDescent="0.2">
      <c r="A69" s="269"/>
      <c r="B69" s="139"/>
      <c r="C69" s="139"/>
      <c r="D69" s="262"/>
      <c r="E69" s="145" t="s">
        <v>433</v>
      </c>
      <c r="F69" s="145" t="s">
        <v>433</v>
      </c>
      <c r="G69" s="145" t="s">
        <v>433</v>
      </c>
      <c r="H69" s="145" t="s">
        <v>433</v>
      </c>
    </row>
    <row r="70" spans="1:8" x14ac:dyDescent="0.2">
      <c r="A70" s="84" t="s">
        <v>434</v>
      </c>
      <c r="B70" s="449"/>
      <c r="C70" s="449"/>
      <c r="D70" s="449"/>
      <c r="E70" s="226">
        <v>0</v>
      </c>
      <c r="F70" s="226">
        <v>0</v>
      </c>
      <c r="G70" s="226">
        <v>0</v>
      </c>
      <c r="H70" s="226">
        <v>0</v>
      </c>
    </row>
    <row r="71" spans="1:8" x14ac:dyDescent="0.2">
      <c r="A71" s="84">
        <v>1</v>
      </c>
      <c r="B71" s="450"/>
      <c r="C71" s="450"/>
      <c r="D71" s="450"/>
      <c r="E71" s="137"/>
      <c r="F71" s="137"/>
      <c r="G71" s="137"/>
      <c r="H71" s="137"/>
    </row>
    <row r="72" spans="1:8" x14ac:dyDescent="0.2">
      <c r="A72" s="84">
        <v>2</v>
      </c>
      <c r="B72" s="450"/>
      <c r="C72" s="450"/>
      <c r="D72" s="450"/>
      <c r="E72" s="137"/>
      <c r="F72" s="137"/>
      <c r="G72" s="125"/>
      <c r="H72" s="125"/>
    </row>
    <row r="73" spans="1:8" x14ac:dyDescent="0.2">
      <c r="A73" s="84">
        <v>3</v>
      </c>
      <c r="B73" s="450"/>
      <c r="C73" s="450"/>
      <c r="D73" s="450"/>
      <c r="E73" s="137"/>
      <c r="F73" s="137"/>
      <c r="G73" s="137"/>
      <c r="H73" s="137"/>
    </row>
    <row r="74" spans="1:8" x14ac:dyDescent="0.2">
      <c r="A74" s="84">
        <v>4</v>
      </c>
      <c r="B74" s="450"/>
      <c r="C74" s="450"/>
      <c r="D74" s="450"/>
      <c r="E74" s="137"/>
      <c r="F74" s="137"/>
      <c r="G74" s="137"/>
      <c r="H74" s="137"/>
    </row>
    <row r="75" spans="1:8" x14ac:dyDescent="0.2">
      <c r="A75" s="84">
        <v>5</v>
      </c>
      <c r="B75" s="450"/>
      <c r="C75" s="450"/>
      <c r="D75" s="450"/>
      <c r="E75" s="125"/>
      <c r="F75" s="125"/>
      <c r="G75" s="125"/>
      <c r="H75" s="125"/>
    </row>
    <row r="76" spans="1:8" x14ac:dyDescent="0.2">
      <c r="A76" s="84">
        <v>6</v>
      </c>
      <c r="B76" s="450"/>
      <c r="C76" s="450"/>
      <c r="D76" s="450"/>
      <c r="E76" s="125"/>
      <c r="F76" s="270"/>
      <c r="G76" s="270"/>
      <c r="H76" s="270"/>
    </row>
    <row r="77" spans="1:8" x14ac:dyDescent="0.2">
      <c r="A77" s="84">
        <v>7</v>
      </c>
      <c r="B77" s="450"/>
      <c r="C77" s="450"/>
      <c r="D77" s="450"/>
      <c r="E77" s="270"/>
      <c r="F77" s="125"/>
      <c r="G77" s="315"/>
      <c r="H77" s="315"/>
    </row>
    <row r="78" spans="1:8" x14ac:dyDescent="0.2">
      <c r="A78" s="84">
        <v>8</v>
      </c>
      <c r="B78" s="450"/>
      <c r="C78" s="450"/>
      <c r="D78" s="450"/>
      <c r="E78" s="125"/>
      <c r="F78" s="125"/>
      <c r="G78" s="125"/>
      <c r="H78" s="125"/>
    </row>
    <row r="79" spans="1:8" x14ac:dyDescent="0.2">
      <c r="A79" s="84">
        <v>9</v>
      </c>
      <c r="B79" s="450"/>
      <c r="C79" s="450"/>
      <c r="D79" s="450"/>
      <c r="E79" s="137"/>
      <c r="F79" s="137"/>
      <c r="G79" s="315"/>
      <c r="H79" s="315"/>
    </row>
    <row r="80" spans="1:8" x14ac:dyDescent="0.2">
      <c r="A80" s="147">
        <v>10</v>
      </c>
      <c r="B80" s="451"/>
      <c r="C80" s="451"/>
      <c r="D80" s="451"/>
      <c r="E80" s="145"/>
      <c r="F80" s="145"/>
      <c r="G80" s="145"/>
      <c r="H80" s="145"/>
    </row>
    <row r="81" spans="1:8" x14ac:dyDescent="0.2">
      <c r="D81" s="263" t="s">
        <v>22</v>
      </c>
      <c r="E81" s="143">
        <f>SUM(E70:E80)</f>
        <v>0</v>
      </c>
      <c r="F81" s="143">
        <f t="shared" ref="F81:H81" si="4">SUM(F70:F80)</f>
        <v>0</v>
      </c>
      <c r="G81" s="143">
        <f t="shared" si="4"/>
        <v>0</v>
      </c>
      <c r="H81" s="143">
        <f t="shared" si="4"/>
        <v>0</v>
      </c>
    </row>
    <row r="82" spans="1:8" x14ac:dyDescent="0.2">
      <c r="B82" s="103"/>
      <c r="C82" s="97"/>
    </row>
    <row r="83" spans="1:8" x14ac:dyDescent="0.2">
      <c r="A83" s="117">
        <v>7.4690000000000003</v>
      </c>
      <c r="B83" s="111" t="s">
        <v>80</v>
      </c>
      <c r="C83" s="111"/>
      <c r="D83" s="111"/>
      <c r="E83" s="154"/>
      <c r="F83" s="154"/>
      <c r="G83" s="267"/>
      <c r="H83" s="154"/>
    </row>
    <row r="84" spans="1:8" x14ac:dyDescent="0.2">
      <c r="B84" s="103"/>
      <c r="C84" s="97"/>
      <c r="F84" s="125"/>
      <c r="G84" s="125"/>
      <c r="H84" s="125"/>
    </row>
    <row r="85" spans="1:8" x14ac:dyDescent="0.2">
      <c r="A85" s="269"/>
      <c r="B85" s="139"/>
      <c r="C85" s="139"/>
      <c r="D85" s="262"/>
      <c r="E85" s="145" t="s">
        <v>433</v>
      </c>
      <c r="F85" s="145" t="s">
        <v>433</v>
      </c>
      <c r="G85" s="145" t="s">
        <v>433</v>
      </c>
      <c r="H85" s="145" t="s">
        <v>433</v>
      </c>
    </row>
    <row r="86" spans="1:8" x14ac:dyDescent="0.2">
      <c r="A86" s="84" t="s">
        <v>434</v>
      </c>
      <c r="B86" s="449"/>
      <c r="C86" s="449"/>
      <c r="D86" s="449"/>
      <c r="E86" s="226">
        <v>0</v>
      </c>
      <c r="F86" s="226">
        <v>0</v>
      </c>
      <c r="G86" s="226">
        <v>0</v>
      </c>
      <c r="H86" s="226">
        <v>0</v>
      </c>
    </row>
    <row r="87" spans="1:8" x14ac:dyDescent="0.2">
      <c r="A87" s="84">
        <v>1</v>
      </c>
      <c r="B87" s="450"/>
      <c r="C87" s="450"/>
      <c r="D87" s="450"/>
      <c r="E87" s="137"/>
      <c r="F87" s="137"/>
      <c r="G87" s="137"/>
      <c r="H87" s="137"/>
    </row>
    <row r="88" spans="1:8" x14ac:dyDescent="0.2">
      <c r="A88" s="84">
        <v>2</v>
      </c>
      <c r="B88" s="450"/>
      <c r="C88" s="450"/>
      <c r="D88" s="450"/>
      <c r="E88" s="137"/>
      <c r="F88" s="137"/>
      <c r="G88" s="125"/>
      <c r="H88" s="125"/>
    </row>
    <row r="89" spans="1:8" x14ac:dyDescent="0.2">
      <c r="A89" s="84">
        <v>3</v>
      </c>
      <c r="B89" s="450"/>
      <c r="C89" s="450"/>
      <c r="D89" s="450"/>
      <c r="E89" s="137"/>
      <c r="F89" s="137"/>
      <c r="G89" s="137"/>
      <c r="H89" s="137"/>
    </row>
    <row r="90" spans="1:8" x14ac:dyDescent="0.2">
      <c r="A90" s="84">
        <v>4</v>
      </c>
      <c r="B90" s="450"/>
      <c r="C90" s="450"/>
      <c r="D90" s="450"/>
      <c r="E90" s="137"/>
      <c r="F90" s="137"/>
      <c r="G90" s="137"/>
      <c r="H90" s="137"/>
    </row>
    <row r="91" spans="1:8" x14ac:dyDescent="0.2">
      <c r="A91" s="84">
        <v>5</v>
      </c>
      <c r="B91" s="450"/>
      <c r="C91" s="450"/>
      <c r="D91" s="450"/>
      <c r="E91" s="125"/>
      <c r="F91" s="125"/>
      <c r="G91" s="125"/>
      <c r="H91" s="125"/>
    </row>
    <row r="92" spans="1:8" x14ac:dyDescent="0.2">
      <c r="A92" s="84">
        <v>6</v>
      </c>
      <c r="B92" s="450"/>
      <c r="C92" s="450"/>
      <c r="D92" s="450"/>
      <c r="E92" s="125"/>
      <c r="F92" s="270"/>
      <c r="G92" s="270"/>
      <c r="H92" s="270"/>
    </row>
    <row r="93" spans="1:8" x14ac:dyDescent="0.2">
      <c r="A93" s="84">
        <v>7</v>
      </c>
      <c r="B93" s="450"/>
      <c r="C93" s="450"/>
      <c r="D93" s="450"/>
      <c r="E93" s="270"/>
      <c r="F93" s="125"/>
      <c r="G93" s="315"/>
      <c r="H93" s="315"/>
    </row>
    <row r="94" spans="1:8" x14ac:dyDescent="0.2">
      <c r="A94" s="84">
        <v>8</v>
      </c>
      <c r="B94" s="450"/>
      <c r="C94" s="450"/>
      <c r="D94" s="450"/>
      <c r="E94" s="125"/>
      <c r="F94" s="125"/>
      <c r="G94" s="125"/>
      <c r="H94" s="125"/>
    </row>
    <row r="95" spans="1:8" x14ac:dyDescent="0.2">
      <c r="A95" s="84">
        <v>9</v>
      </c>
      <c r="B95" s="450"/>
      <c r="C95" s="450"/>
      <c r="D95" s="450"/>
      <c r="E95" s="137"/>
      <c r="F95" s="137"/>
      <c r="G95" s="315"/>
      <c r="H95" s="315"/>
    </row>
    <row r="96" spans="1:8" x14ac:dyDescent="0.2">
      <c r="A96" s="147">
        <v>10</v>
      </c>
      <c r="B96" s="451"/>
      <c r="C96" s="451"/>
      <c r="D96" s="451"/>
      <c r="E96" s="145"/>
      <c r="F96" s="145"/>
      <c r="G96" s="145"/>
      <c r="H96" s="145"/>
    </row>
    <row r="97" spans="1:8" x14ac:dyDescent="0.2">
      <c r="D97" s="263" t="s">
        <v>22</v>
      </c>
      <c r="E97" s="143">
        <f>SUM(E86:E96)</f>
        <v>0</v>
      </c>
      <c r="F97" s="143">
        <f t="shared" ref="F97:H97" si="5">SUM(F86:F96)</f>
        <v>0</v>
      </c>
      <c r="G97" s="143">
        <f t="shared" si="5"/>
        <v>0</v>
      </c>
      <c r="H97" s="143">
        <f t="shared" si="5"/>
        <v>0</v>
      </c>
    </row>
    <row r="98" spans="1:8" x14ac:dyDescent="0.2">
      <c r="B98" s="103"/>
      <c r="C98" s="97"/>
      <c r="F98" s="125"/>
      <c r="G98" s="125"/>
      <c r="H98" s="125"/>
    </row>
    <row r="99" spans="1:8" x14ac:dyDescent="0.2">
      <c r="A99" s="117">
        <v>7.6</v>
      </c>
      <c r="B99" s="111" t="s">
        <v>277</v>
      </c>
      <c r="C99" s="111"/>
      <c r="D99" s="111"/>
      <c r="E99" s="154"/>
      <c r="F99" s="154"/>
      <c r="G99" s="267"/>
      <c r="H99" s="154"/>
    </row>
    <row r="100" spans="1:8" x14ac:dyDescent="0.2">
      <c r="B100" s="103"/>
      <c r="C100" s="97"/>
    </row>
    <row r="101" spans="1:8" x14ac:dyDescent="0.2">
      <c r="A101" s="269"/>
      <c r="B101" s="139"/>
      <c r="C101" s="139"/>
      <c r="D101" s="262"/>
      <c r="E101" s="145" t="s">
        <v>433</v>
      </c>
      <c r="F101" s="145" t="s">
        <v>433</v>
      </c>
      <c r="G101" s="145" t="s">
        <v>433</v>
      </c>
      <c r="H101" s="145" t="s">
        <v>433</v>
      </c>
    </row>
    <row r="102" spans="1:8" x14ac:dyDescent="0.2">
      <c r="A102" s="84" t="s">
        <v>434</v>
      </c>
      <c r="B102" s="449"/>
      <c r="C102" s="449"/>
      <c r="D102" s="449"/>
      <c r="E102" s="226">
        <v>0</v>
      </c>
      <c r="F102" s="226">
        <v>0</v>
      </c>
      <c r="G102" s="226">
        <v>0</v>
      </c>
      <c r="H102" s="226">
        <v>0</v>
      </c>
    </row>
    <row r="103" spans="1:8" x14ac:dyDescent="0.2">
      <c r="A103" s="84">
        <v>1</v>
      </c>
      <c r="B103" s="450"/>
      <c r="C103" s="450"/>
      <c r="D103" s="450"/>
      <c r="E103" s="137"/>
      <c r="F103" s="137"/>
      <c r="G103" s="137"/>
      <c r="H103" s="137"/>
    </row>
    <row r="104" spans="1:8" x14ac:dyDescent="0.2">
      <c r="A104" s="84">
        <v>2</v>
      </c>
      <c r="B104" s="450"/>
      <c r="C104" s="450"/>
      <c r="D104" s="450"/>
      <c r="E104" s="137"/>
      <c r="F104" s="137"/>
      <c r="G104" s="125"/>
      <c r="H104" s="125"/>
    </row>
    <row r="105" spans="1:8" x14ac:dyDescent="0.2">
      <c r="A105" s="84">
        <v>3</v>
      </c>
      <c r="B105" s="450"/>
      <c r="C105" s="450"/>
      <c r="D105" s="450"/>
      <c r="E105" s="137"/>
      <c r="F105" s="137"/>
      <c r="G105" s="137"/>
      <c r="H105" s="137"/>
    </row>
    <row r="106" spans="1:8" x14ac:dyDescent="0.2">
      <c r="A106" s="84">
        <v>4</v>
      </c>
      <c r="B106" s="450"/>
      <c r="C106" s="450"/>
      <c r="D106" s="450"/>
      <c r="E106" s="137"/>
      <c r="F106" s="137"/>
      <c r="G106" s="137"/>
      <c r="H106" s="137"/>
    </row>
    <row r="107" spans="1:8" x14ac:dyDescent="0.2">
      <c r="A107" s="84">
        <v>5</v>
      </c>
      <c r="B107" s="450"/>
      <c r="C107" s="450"/>
      <c r="D107" s="450"/>
      <c r="E107" s="125"/>
      <c r="F107" s="125"/>
      <c r="G107" s="125"/>
      <c r="H107" s="125"/>
    </row>
    <row r="108" spans="1:8" x14ac:dyDescent="0.2">
      <c r="A108" s="84">
        <v>6</v>
      </c>
      <c r="B108" s="450"/>
      <c r="C108" s="450"/>
      <c r="D108" s="450"/>
      <c r="E108" s="125"/>
      <c r="F108" s="270"/>
      <c r="G108" s="270"/>
      <c r="H108" s="270"/>
    </row>
    <row r="109" spans="1:8" x14ac:dyDescent="0.2">
      <c r="A109" s="84">
        <v>7</v>
      </c>
      <c r="B109" s="450"/>
      <c r="C109" s="450"/>
      <c r="D109" s="450"/>
      <c r="E109" s="270"/>
      <c r="F109" s="125"/>
      <c r="G109" s="315"/>
      <c r="H109" s="315"/>
    </row>
    <row r="110" spans="1:8" x14ac:dyDescent="0.2">
      <c r="A110" s="84">
        <v>8</v>
      </c>
      <c r="B110" s="450"/>
      <c r="C110" s="450"/>
      <c r="D110" s="450"/>
      <c r="E110" s="125"/>
      <c r="F110" s="125"/>
      <c r="G110" s="125"/>
      <c r="H110" s="125"/>
    </row>
    <row r="111" spans="1:8" x14ac:dyDescent="0.2">
      <c r="A111" s="84">
        <v>9</v>
      </c>
      <c r="B111" s="450"/>
      <c r="C111" s="450"/>
      <c r="D111" s="450"/>
      <c r="E111" s="137"/>
      <c r="F111" s="137"/>
      <c r="G111" s="315"/>
      <c r="H111" s="315"/>
    </row>
    <row r="112" spans="1:8" x14ac:dyDescent="0.2">
      <c r="A112" s="147">
        <v>10</v>
      </c>
      <c r="B112" s="451"/>
      <c r="C112" s="451"/>
      <c r="D112" s="451"/>
      <c r="E112" s="145"/>
      <c r="F112" s="145"/>
      <c r="G112" s="145"/>
      <c r="H112" s="145"/>
    </row>
    <row r="113" spans="1:8" x14ac:dyDescent="0.2">
      <c r="D113" s="263" t="s">
        <v>22</v>
      </c>
      <c r="E113" s="143">
        <f>SUM(E102:E112)</f>
        <v>0</v>
      </c>
      <c r="F113" s="143">
        <f t="shared" ref="F113:H113" si="6">SUM(F102:F112)</f>
        <v>0</v>
      </c>
      <c r="G113" s="143">
        <f t="shared" si="6"/>
        <v>0</v>
      </c>
      <c r="H113" s="143">
        <f t="shared" si="6"/>
        <v>0</v>
      </c>
    </row>
    <row r="114" spans="1:8" x14ac:dyDescent="0.2">
      <c r="B114" s="103"/>
      <c r="C114" s="97"/>
    </row>
    <row r="115" spans="1:8" x14ac:dyDescent="0.2">
      <c r="A115" s="117">
        <v>7.63</v>
      </c>
      <c r="B115" s="111" t="s">
        <v>84</v>
      </c>
      <c r="C115" s="111"/>
      <c r="D115" s="111"/>
      <c r="E115" s="154"/>
      <c r="F115" s="154"/>
      <c r="G115" s="267"/>
      <c r="H115" s="154"/>
    </row>
    <row r="116" spans="1:8" x14ac:dyDescent="0.2">
      <c r="B116" s="103"/>
      <c r="C116" s="97"/>
    </row>
    <row r="117" spans="1:8" x14ac:dyDescent="0.2">
      <c r="A117" s="269"/>
      <c r="B117" s="139"/>
      <c r="C117" s="139"/>
      <c r="D117" s="262"/>
      <c r="E117" s="145" t="s">
        <v>433</v>
      </c>
      <c r="F117" s="145" t="s">
        <v>433</v>
      </c>
      <c r="G117" s="145" t="s">
        <v>433</v>
      </c>
      <c r="H117" s="145" t="s">
        <v>433</v>
      </c>
    </row>
    <row r="118" spans="1:8" x14ac:dyDescent="0.2">
      <c r="A118" s="84" t="s">
        <v>434</v>
      </c>
      <c r="B118" s="449"/>
      <c r="C118" s="449"/>
      <c r="D118" s="449"/>
      <c r="E118" s="226">
        <v>0</v>
      </c>
      <c r="F118" s="226">
        <v>0</v>
      </c>
      <c r="G118" s="226">
        <v>0</v>
      </c>
      <c r="H118" s="226">
        <v>0</v>
      </c>
    </row>
    <row r="119" spans="1:8" x14ac:dyDescent="0.2">
      <c r="A119" s="84">
        <v>1</v>
      </c>
      <c r="B119" s="450"/>
      <c r="C119" s="450"/>
      <c r="D119" s="450"/>
      <c r="E119" s="137"/>
      <c r="F119" s="137"/>
      <c r="G119" s="137"/>
      <c r="H119" s="137"/>
    </row>
    <row r="120" spans="1:8" x14ac:dyDescent="0.2">
      <c r="A120" s="84">
        <v>2</v>
      </c>
      <c r="B120" s="450"/>
      <c r="C120" s="450"/>
      <c r="D120" s="450"/>
      <c r="E120" s="137"/>
      <c r="F120" s="137"/>
      <c r="G120" s="125"/>
      <c r="H120" s="125"/>
    </row>
    <row r="121" spans="1:8" x14ac:dyDescent="0.2">
      <c r="A121" s="84">
        <v>3</v>
      </c>
      <c r="B121" s="450"/>
      <c r="C121" s="450"/>
      <c r="D121" s="450"/>
      <c r="E121" s="137"/>
      <c r="F121" s="137"/>
      <c r="G121" s="137"/>
      <c r="H121" s="137"/>
    </row>
    <row r="122" spans="1:8" x14ac:dyDescent="0.2">
      <c r="A122" s="84">
        <v>4</v>
      </c>
      <c r="B122" s="450"/>
      <c r="C122" s="450"/>
      <c r="D122" s="450"/>
      <c r="E122" s="137"/>
      <c r="F122" s="137"/>
      <c r="G122" s="137"/>
      <c r="H122" s="137"/>
    </row>
    <row r="123" spans="1:8" x14ac:dyDescent="0.2">
      <c r="A123" s="84">
        <v>5</v>
      </c>
      <c r="B123" s="450"/>
      <c r="C123" s="450"/>
      <c r="D123" s="450"/>
      <c r="E123" s="125"/>
      <c r="F123" s="125"/>
      <c r="G123" s="125"/>
      <c r="H123" s="125"/>
    </row>
    <row r="124" spans="1:8" x14ac:dyDescent="0.2">
      <c r="A124" s="84">
        <v>6</v>
      </c>
      <c r="B124" s="450"/>
      <c r="C124" s="450"/>
      <c r="D124" s="450"/>
      <c r="E124" s="125"/>
      <c r="F124" s="270"/>
      <c r="G124" s="270"/>
      <c r="H124" s="270"/>
    </row>
    <row r="125" spans="1:8" x14ac:dyDescent="0.2">
      <c r="A125" s="84">
        <v>7</v>
      </c>
      <c r="B125" s="450"/>
      <c r="C125" s="450"/>
      <c r="D125" s="450"/>
      <c r="E125" s="270"/>
      <c r="F125" s="125"/>
      <c r="G125" s="315"/>
      <c r="H125" s="315"/>
    </row>
    <row r="126" spans="1:8" x14ac:dyDescent="0.2">
      <c r="A126" s="84">
        <v>8</v>
      </c>
      <c r="B126" s="450"/>
      <c r="C126" s="450"/>
      <c r="D126" s="450"/>
      <c r="E126" s="125"/>
      <c r="F126" s="125"/>
      <c r="G126" s="125"/>
      <c r="H126" s="125"/>
    </row>
    <row r="127" spans="1:8" x14ac:dyDescent="0.2">
      <c r="A127" s="84">
        <v>9</v>
      </c>
      <c r="B127" s="450"/>
      <c r="C127" s="450"/>
      <c r="D127" s="450"/>
      <c r="E127" s="137"/>
      <c r="F127" s="137"/>
      <c r="G127" s="315"/>
      <c r="H127" s="315"/>
    </row>
    <row r="128" spans="1:8" x14ac:dyDescent="0.2">
      <c r="A128" s="147">
        <v>10</v>
      </c>
      <c r="B128" s="451"/>
      <c r="C128" s="451"/>
      <c r="D128" s="451"/>
      <c r="E128" s="145"/>
      <c r="F128" s="145"/>
      <c r="G128" s="145"/>
      <c r="H128" s="145"/>
    </row>
    <row r="129" spans="1:8" x14ac:dyDescent="0.2">
      <c r="D129" s="263" t="s">
        <v>22</v>
      </c>
      <c r="E129" s="143">
        <f>SUM(E118:E128)</f>
        <v>0</v>
      </c>
      <c r="F129" s="143">
        <f t="shared" ref="F129:H129" si="7">SUM(F118:F128)</f>
        <v>0</v>
      </c>
      <c r="G129" s="143">
        <f t="shared" si="7"/>
        <v>0</v>
      </c>
      <c r="H129" s="143">
        <f t="shared" si="7"/>
        <v>0</v>
      </c>
    </row>
    <row r="130" spans="1:8" x14ac:dyDescent="0.2">
      <c r="B130" s="103"/>
      <c r="C130" s="97"/>
      <c r="F130" s="125"/>
      <c r="G130" s="125"/>
      <c r="H130" s="125"/>
    </row>
    <row r="131" spans="1:8" x14ac:dyDescent="0.2">
      <c r="A131" s="117">
        <v>7.92</v>
      </c>
      <c r="B131" s="111" t="s">
        <v>86</v>
      </c>
      <c r="C131" s="111"/>
      <c r="D131" s="111"/>
      <c r="E131" s="154"/>
      <c r="F131" s="154"/>
      <c r="G131" s="267"/>
      <c r="H131" s="154"/>
    </row>
    <row r="132" spans="1:8" x14ac:dyDescent="0.2">
      <c r="B132" s="103"/>
      <c r="C132" s="97"/>
    </row>
    <row r="133" spans="1:8" x14ac:dyDescent="0.2">
      <c r="A133" s="269"/>
      <c r="B133" s="139"/>
      <c r="C133" s="139"/>
      <c r="D133" s="262"/>
      <c r="E133" s="145" t="s">
        <v>433</v>
      </c>
      <c r="F133" s="145" t="s">
        <v>433</v>
      </c>
      <c r="G133" s="145" t="s">
        <v>433</v>
      </c>
      <c r="H133" s="145" t="s">
        <v>433</v>
      </c>
    </row>
    <row r="134" spans="1:8" x14ac:dyDescent="0.2">
      <c r="A134" s="84" t="s">
        <v>434</v>
      </c>
      <c r="B134" s="449"/>
      <c r="C134" s="449"/>
      <c r="D134" s="449"/>
      <c r="E134" s="226">
        <v>0</v>
      </c>
      <c r="F134" s="226">
        <v>0</v>
      </c>
      <c r="G134" s="226">
        <v>0</v>
      </c>
      <c r="H134" s="226">
        <v>0</v>
      </c>
    </row>
    <row r="135" spans="1:8" x14ac:dyDescent="0.2">
      <c r="A135" s="84">
        <v>1</v>
      </c>
      <c r="B135" s="450"/>
      <c r="C135" s="450"/>
      <c r="D135" s="450"/>
      <c r="E135" s="137"/>
      <c r="F135" s="137"/>
      <c r="G135" s="137"/>
      <c r="H135" s="137"/>
    </row>
    <row r="136" spans="1:8" x14ac:dyDescent="0.2">
      <c r="A136" s="84">
        <v>2</v>
      </c>
      <c r="B136" s="450"/>
      <c r="C136" s="450"/>
      <c r="D136" s="450"/>
      <c r="E136" s="137"/>
      <c r="F136" s="137"/>
      <c r="G136" s="125"/>
      <c r="H136" s="125"/>
    </row>
    <row r="137" spans="1:8" x14ac:dyDescent="0.2">
      <c r="A137" s="84">
        <v>3</v>
      </c>
      <c r="B137" s="450"/>
      <c r="C137" s="450"/>
      <c r="D137" s="450"/>
      <c r="E137" s="137"/>
      <c r="F137" s="137"/>
      <c r="G137" s="137"/>
      <c r="H137" s="137"/>
    </row>
    <row r="138" spans="1:8" x14ac:dyDescent="0.2">
      <c r="A138" s="84">
        <v>4</v>
      </c>
      <c r="B138" s="450"/>
      <c r="C138" s="450"/>
      <c r="D138" s="450"/>
      <c r="E138" s="137"/>
      <c r="F138" s="137"/>
      <c r="G138" s="137"/>
      <c r="H138" s="137"/>
    </row>
    <row r="139" spans="1:8" x14ac:dyDescent="0.2">
      <c r="A139" s="84">
        <v>5</v>
      </c>
      <c r="B139" s="450"/>
      <c r="C139" s="450"/>
      <c r="D139" s="450"/>
      <c r="E139" s="125"/>
      <c r="F139" s="125"/>
      <c r="G139" s="125"/>
      <c r="H139" s="125"/>
    </row>
    <row r="140" spans="1:8" x14ac:dyDescent="0.2">
      <c r="A140" s="84">
        <v>6</v>
      </c>
      <c r="B140" s="450"/>
      <c r="C140" s="450"/>
      <c r="D140" s="450"/>
      <c r="E140" s="125"/>
      <c r="F140" s="270"/>
      <c r="G140" s="270"/>
      <c r="H140" s="270"/>
    </row>
    <row r="141" spans="1:8" x14ac:dyDescent="0.2">
      <c r="A141" s="84">
        <v>7</v>
      </c>
      <c r="B141" s="450"/>
      <c r="C141" s="450"/>
      <c r="D141" s="450"/>
      <c r="E141" s="270"/>
      <c r="F141" s="125"/>
      <c r="G141" s="315"/>
      <c r="H141" s="315"/>
    </row>
    <row r="142" spans="1:8" x14ac:dyDescent="0.2">
      <c r="A142" s="84">
        <v>8</v>
      </c>
      <c r="B142" s="450"/>
      <c r="C142" s="450"/>
      <c r="D142" s="450"/>
      <c r="E142" s="125"/>
      <c r="F142" s="125"/>
      <c r="G142" s="125"/>
      <c r="H142" s="125"/>
    </row>
    <row r="143" spans="1:8" x14ac:dyDescent="0.2">
      <c r="A143" s="84">
        <v>9</v>
      </c>
      <c r="B143" s="450"/>
      <c r="C143" s="450"/>
      <c r="D143" s="450"/>
      <c r="E143" s="137"/>
      <c r="F143" s="137"/>
      <c r="G143" s="315"/>
      <c r="H143" s="315"/>
    </row>
    <row r="144" spans="1:8" x14ac:dyDescent="0.2">
      <c r="A144" s="147">
        <v>10</v>
      </c>
      <c r="B144" s="451"/>
      <c r="C144" s="451"/>
      <c r="D144" s="451"/>
      <c r="E144" s="145"/>
      <c r="F144" s="145"/>
      <c r="G144" s="145"/>
      <c r="H144" s="145"/>
    </row>
    <row r="145" spans="4:8" x14ac:dyDescent="0.2">
      <c r="D145" s="263" t="s">
        <v>22</v>
      </c>
      <c r="E145" s="143">
        <f>SUM(E134:E144)</f>
        <v>0</v>
      </c>
      <c r="F145" s="143">
        <f t="shared" ref="F145:H145" si="8">SUM(F134:F144)</f>
        <v>0</v>
      </c>
      <c r="G145" s="143">
        <f t="shared" si="8"/>
        <v>0</v>
      </c>
      <c r="H145" s="143">
        <f t="shared" si="8"/>
        <v>0</v>
      </c>
    </row>
  </sheetData>
  <mergeCells count="99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86:D86"/>
    <mergeCell ref="B87:D87"/>
    <mergeCell ref="B88:D88"/>
    <mergeCell ref="B89:D8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90:D90"/>
    <mergeCell ref="B91:D91"/>
    <mergeCell ref="B92:D92"/>
    <mergeCell ref="B93:D93"/>
    <mergeCell ref="B94:D94"/>
    <mergeCell ref="B95:D95"/>
    <mergeCell ref="B96:D96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</mergeCells>
  <pageMargins left="0.25" right="0.25" top="0.75" bottom="0.75" header="0.3" footer="0.3"/>
  <pageSetup scale="8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A554D-A349-441D-96D5-6DCE17F337AB}">
  <sheetPr>
    <tabColor theme="1" tint="0.499984740745262"/>
    <pageSetUpPr fitToPage="1"/>
  </sheetPr>
  <dimension ref="A1:I166"/>
  <sheetViews>
    <sheetView zoomScaleNormal="100" workbookViewId="0">
      <selection activeCell="J5" sqref="J5"/>
    </sheetView>
  </sheetViews>
  <sheetFormatPr defaultColWidth="9.140625" defaultRowHeight="12.75" x14ac:dyDescent="0.2"/>
  <cols>
    <col min="1" max="8" width="15.7109375" style="71" customWidth="1"/>
    <col min="9" max="9" width="10.7109375" style="71" customWidth="1"/>
    <col min="10" max="13" width="11.28515625" style="71" bestFit="1" customWidth="1"/>
    <col min="14" max="14" width="10.28515625" style="71" bestFit="1" customWidth="1"/>
    <col min="15" max="19" width="11.28515625" style="71" bestFit="1" customWidth="1"/>
    <col min="20" max="16384" width="9.140625" style="71"/>
  </cols>
  <sheetData>
    <row r="1" spans="1:8" ht="18" x14ac:dyDescent="0.25">
      <c r="A1" s="235" t="s">
        <v>458</v>
      </c>
      <c r="B1" s="234" t="s">
        <v>278</v>
      </c>
      <c r="C1" s="132"/>
      <c r="D1" s="115"/>
      <c r="E1" s="115"/>
      <c r="F1" s="115"/>
      <c r="G1" s="115"/>
      <c r="H1" s="115"/>
    </row>
    <row r="3" spans="1:8" x14ac:dyDescent="0.2">
      <c r="A3" s="117">
        <v>8.14</v>
      </c>
      <c r="B3" s="111" t="s">
        <v>279</v>
      </c>
      <c r="C3" s="111"/>
      <c r="D3" s="133"/>
      <c r="E3" s="154"/>
      <c r="F3" s="154"/>
      <c r="G3" s="267"/>
      <c r="H3" s="154"/>
    </row>
    <row r="4" spans="1:8" x14ac:dyDescent="0.2">
      <c r="A4" s="125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449"/>
      <c r="C6" s="449"/>
      <c r="D6" s="449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450"/>
      <c r="C7" s="450"/>
      <c r="D7" s="450"/>
      <c r="E7" s="137"/>
      <c r="F7" s="137"/>
      <c r="G7" s="137"/>
      <c r="H7" s="137"/>
    </row>
    <row r="8" spans="1:8" x14ac:dyDescent="0.2">
      <c r="A8" s="84">
        <v>2</v>
      </c>
      <c r="B8" s="450"/>
      <c r="C8" s="450"/>
      <c r="D8" s="450"/>
      <c r="E8" s="137"/>
      <c r="F8" s="137"/>
      <c r="G8" s="125"/>
      <c r="H8" s="125"/>
    </row>
    <row r="9" spans="1:8" x14ac:dyDescent="0.2">
      <c r="A9" s="84">
        <v>3</v>
      </c>
      <c r="B9" s="450"/>
      <c r="C9" s="450"/>
      <c r="D9" s="450"/>
      <c r="E9" s="137"/>
      <c r="F9" s="137"/>
      <c r="G9" s="137"/>
      <c r="H9" s="137"/>
    </row>
    <row r="10" spans="1:8" x14ac:dyDescent="0.2">
      <c r="A10" s="84">
        <v>4</v>
      </c>
      <c r="B10" s="450"/>
      <c r="C10" s="450"/>
      <c r="D10" s="450"/>
      <c r="E10" s="137"/>
      <c r="F10" s="137"/>
      <c r="G10" s="137"/>
      <c r="H10" s="137"/>
    </row>
    <row r="11" spans="1:8" x14ac:dyDescent="0.2">
      <c r="A11" s="84">
        <v>5</v>
      </c>
      <c r="B11" s="450"/>
      <c r="C11" s="450"/>
      <c r="D11" s="450"/>
      <c r="E11" s="125"/>
      <c r="F11" s="125"/>
      <c r="G11" s="125"/>
      <c r="H11" s="125"/>
    </row>
    <row r="12" spans="1:8" x14ac:dyDescent="0.2">
      <c r="A12" s="84">
        <v>6</v>
      </c>
      <c r="B12" s="450"/>
      <c r="C12" s="450"/>
      <c r="D12" s="450"/>
      <c r="E12" s="125"/>
      <c r="F12" s="270"/>
      <c r="G12" s="270"/>
      <c r="H12" s="270"/>
    </row>
    <row r="13" spans="1:8" x14ac:dyDescent="0.2">
      <c r="A13" s="84">
        <v>7</v>
      </c>
      <c r="B13" s="450"/>
      <c r="C13" s="450"/>
      <c r="D13" s="450"/>
      <c r="E13" s="270"/>
      <c r="F13" s="125"/>
      <c r="G13" s="315"/>
      <c r="H13" s="315"/>
    </row>
    <row r="14" spans="1:8" x14ac:dyDescent="0.2">
      <c r="A14" s="84">
        <v>8</v>
      </c>
      <c r="B14" s="450"/>
      <c r="C14" s="450"/>
      <c r="D14" s="450"/>
      <c r="E14" s="125"/>
      <c r="F14" s="125"/>
      <c r="G14" s="125"/>
      <c r="H14" s="125"/>
    </row>
    <row r="15" spans="1:8" x14ac:dyDescent="0.2">
      <c r="A15" s="84">
        <v>9</v>
      </c>
      <c r="B15" s="450"/>
      <c r="C15" s="450"/>
      <c r="D15" s="450"/>
      <c r="E15" s="137"/>
      <c r="F15" s="137"/>
      <c r="G15" s="315"/>
      <c r="H15" s="315"/>
    </row>
    <row r="16" spans="1:8" x14ac:dyDescent="0.2">
      <c r="A16" s="147">
        <v>10</v>
      </c>
      <c r="B16" s="451"/>
      <c r="C16" s="451"/>
      <c r="D16" s="451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ht="14.25" x14ac:dyDescent="0.2">
      <c r="A18" s="125"/>
      <c r="B18" s="125"/>
      <c r="D18" s="125"/>
      <c r="E18" s="125"/>
      <c r="F18" s="125"/>
      <c r="G18" s="125"/>
      <c r="H18" s="247"/>
    </row>
    <row r="19" spans="1:8" x14ac:dyDescent="0.2">
      <c r="A19" s="141">
        <v>8.1780000000000008</v>
      </c>
      <c r="B19" s="111" t="s">
        <v>281</v>
      </c>
      <c r="C19" s="111"/>
      <c r="D19" s="133"/>
      <c r="E19" s="154"/>
      <c r="F19" s="154"/>
      <c r="G19" s="267"/>
      <c r="H19" s="154"/>
    </row>
    <row r="20" spans="1:8" x14ac:dyDescent="0.2">
      <c r="A20" s="125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449"/>
      <c r="C22" s="449"/>
      <c r="D22" s="44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450"/>
      <c r="C23" s="450"/>
      <c r="D23" s="450"/>
      <c r="E23" s="137"/>
      <c r="F23" s="137"/>
      <c r="G23" s="137"/>
      <c r="H23" s="137"/>
    </row>
    <row r="24" spans="1:8" x14ac:dyDescent="0.2">
      <c r="A24" s="84">
        <v>2</v>
      </c>
      <c r="B24" s="450"/>
      <c r="C24" s="450"/>
      <c r="D24" s="450"/>
      <c r="E24" s="137"/>
      <c r="F24" s="137"/>
      <c r="G24" s="125"/>
      <c r="H24" s="125"/>
    </row>
    <row r="25" spans="1:8" x14ac:dyDescent="0.2">
      <c r="A25" s="84">
        <v>3</v>
      </c>
      <c r="B25" s="450"/>
      <c r="C25" s="450"/>
      <c r="D25" s="450"/>
      <c r="E25" s="137"/>
      <c r="F25" s="137"/>
      <c r="G25" s="137"/>
      <c r="H25" s="137"/>
    </row>
    <row r="26" spans="1:8" x14ac:dyDescent="0.2">
      <c r="A26" s="84">
        <v>4</v>
      </c>
      <c r="B26" s="450"/>
      <c r="C26" s="450"/>
      <c r="D26" s="450"/>
      <c r="E26" s="137"/>
      <c r="F26" s="137"/>
      <c r="G26" s="137"/>
      <c r="H26" s="137"/>
    </row>
    <row r="27" spans="1:8" x14ac:dyDescent="0.2">
      <c r="A27" s="84">
        <v>5</v>
      </c>
      <c r="B27" s="450"/>
      <c r="C27" s="450"/>
      <c r="D27" s="450"/>
      <c r="E27" s="125"/>
      <c r="F27" s="125"/>
      <c r="G27" s="125"/>
      <c r="H27" s="125"/>
    </row>
    <row r="28" spans="1:8" x14ac:dyDescent="0.2">
      <c r="A28" s="84">
        <v>6</v>
      </c>
      <c r="B28" s="450"/>
      <c r="C28" s="450"/>
      <c r="D28" s="450"/>
      <c r="E28" s="125"/>
      <c r="F28" s="270"/>
      <c r="G28" s="270"/>
      <c r="H28" s="270"/>
    </row>
    <row r="29" spans="1:8" x14ac:dyDescent="0.2">
      <c r="A29" s="84">
        <v>7</v>
      </c>
      <c r="B29" s="450"/>
      <c r="C29" s="450"/>
      <c r="D29" s="450"/>
      <c r="E29" s="270"/>
      <c r="F29" s="125"/>
      <c r="G29" s="315"/>
      <c r="H29" s="315"/>
    </row>
    <row r="30" spans="1:8" x14ac:dyDescent="0.2">
      <c r="A30" s="84">
        <v>8</v>
      </c>
      <c r="B30" s="450"/>
      <c r="C30" s="450"/>
      <c r="D30" s="450"/>
      <c r="E30" s="125"/>
      <c r="F30" s="125"/>
      <c r="G30" s="125"/>
      <c r="H30" s="125"/>
    </row>
    <row r="31" spans="1:8" x14ac:dyDescent="0.2">
      <c r="A31" s="84">
        <v>9</v>
      </c>
      <c r="B31" s="450"/>
      <c r="C31" s="450"/>
      <c r="D31" s="450"/>
      <c r="E31" s="137"/>
      <c r="F31" s="137"/>
      <c r="G31" s="315"/>
      <c r="H31" s="315"/>
    </row>
    <row r="32" spans="1:8" x14ac:dyDescent="0.2">
      <c r="A32" s="147">
        <v>10</v>
      </c>
      <c r="B32" s="451"/>
      <c r="C32" s="451"/>
      <c r="D32" s="451"/>
      <c r="E32" s="145"/>
      <c r="F32" s="145"/>
      <c r="G32" s="145"/>
      <c r="H32" s="145"/>
    </row>
    <row r="33" spans="1:8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ht="14.25" x14ac:dyDescent="0.2">
      <c r="A34" s="125"/>
      <c r="F34" s="125"/>
      <c r="G34" s="125"/>
      <c r="H34" s="247"/>
    </row>
    <row r="35" spans="1:8" x14ac:dyDescent="0.2">
      <c r="A35" s="141">
        <v>8.1839999999999993</v>
      </c>
      <c r="B35" s="111" t="s">
        <v>282</v>
      </c>
      <c r="C35" s="111"/>
      <c r="D35" s="133"/>
      <c r="E35" s="154"/>
      <c r="F35" s="154"/>
      <c r="G35" s="267"/>
      <c r="H35" s="154"/>
    </row>
    <row r="36" spans="1:8" x14ac:dyDescent="0.2">
      <c r="A36" s="125"/>
    </row>
    <row r="37" spans="1:8" x14ac:dyDescent="0.2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">
      <c r="A38" s="84" t="s">
        <v>434</v>
      </c>
      <c r="B38" s="449"/>
      <c r="C38" s="449"/>
      <c r="D38" s="449"/>
      <c r="E38" s="226">
        <v>0</v>
      </c>
      <c r="F38" s="226">
        <v>0</v>
      </c>
      <c r="G38" s="226">
        <v>0</v>
      </c>
      <c r="H38" s="226">
        <v>0</v>
      </c>
    </row>
    <row r="39" spans="1:8" x14ac:dyDescent="0.2">
      <c r="A39" s="84">
        <v>1</v>
      </c>
      <c r="B39" s="450"/>
      <c r="C39" s="450"/>
      <c r="D39" s="450"/>
      <c r="E39" s="137"/>
      <c r="F39" s="137"/>
      <c r="G39" s="137"/>
      <c r="H39" s="137"/>
    </row>
    <row r="40" spans="1:8" x14ac:dyDescent="0.2">
      <c r="A40" s="84">
        <v>2</v>
      </c>
      <c r="B40" s="450"/>
      <c r="C40" s="450"/>
      <c r="D40" s="450"/>
      <c r="E40" s="137"/>
      <c r="F40" s="137"/>
      <c r="G40" s="125"/>
      <c r="H40" s="125"/>
    </row>
    <row r="41" spans="1:8" x14ac:dyDescent="0.2">
      <c r="A41" s="84">
        <v>3</v>
      </c>
      <c r="B41" s="450"/>
      <c r="C41" s="450"/>
      <c r="D41" s="450"/>
      <c r="E41" s="137"/>
      <c r="F41" s="137"/>
      <c r="G41" s="137"/>
      <c r="H41" s="137"/>
    </row>
    <row r="42" spans="1:8" x14ac:dyDescent="0.2">
      <c r="A42" s="84">
        <v>4</v>
      </c>
      <c r="B42" s="450"/>
      <c r="C42" s="450"/>
      <c r="D42" s="450"/>
      <c r="E42" s="137"/>
      <c r="F42" s="137"/>
      <c r="G42" s="137"/>
      <c r="H42" s="137"/>
    </row>
    <row r="43" spans="1:8" x14ac:dyDescent="0.2">
      <c r="A43" s="84">
        <v>5</v>
      </c>
      <c r="B43" s="450"/>
      <c r="C43" s="450"/>
      <c r="D43" s="450"/>
      <c r="E43" s="125"/>
      <c r="F43" s="125"/>
      <c r="G43" s="125"/>
      <c r="H43" s="125"/>
    </row>
    <row r="44" spans="1:8" x14ac:dyDescent="0.2">
      <c r="A44" s="84">
        <v>6</v>
      </c>
      <c r="B44" s="450"/>
      <c r="C44" s="450"/>
      <c r="D44" s="450"/>
      <c r="E44" s="125"/>
      <c r="F44" s="270"/>
      <c r="G44" s="270"/>
      <c r="H44" s="270"/>
    </row>
    <row r="45" spans="1:8" x14ac:dyDescent="0.2">
      <c r="A45" s="84">
        <v>7</v>
      </c>
      <c r="B45" s="450"/>
      <c r="C45" s="450"/>
      <c r="D45" s="450"/>
      <c r="E45" s="270"/>
      <c r="F45" s="125"/>
      <c r="G45" s="315"/>
      <c r="H45" s="315"/>
    </row>
    <row r="46" spans="1:8" x14ac:dyDescent="0.2">
      <c r="A46" s="84">
        <v>8</v>
      </c>
      <c r="B46" s="450"/>
      <c r="C46" s="450"/>
      <c r="D46" s="450"/>
      <c r="E46" s="125"/>
      <c r="F46" s="125"/>
      <c r="G46" s="125"/>
      <c r="H46" s="125"/>
    </row>
    <row r="47" spans="1:8" x14ac:dyDescent="0.2">
      <c r="A47" s="84">
        <v>9</v>
      </c>
      <c r="B47" s="450"/>
      <c r="C47" s="450"/>
      <c r="D47" s="450"/>
      <c r="E47" s="137"/>
      <c r="F47" s="137"/>
      <c r="G47" s="315"/>
      <c r="H47" s="315"/>
    </row>
    <row r="48" spans="1:8" x14ac:dyDescent="0.2">
      <c r="A48" s="147">
        <v>10</v>
      </c>
      <c r="B48" s="451"/>
      <c r="C48" s="451"/>
      <c r="D48" s="451"/>
      <c r="E48" s="145"/>
      <c r="F48" s="145"/>
      <c r="G48" s="145"/>
      <c r="H48" s="145"/>
    </row>
    <row r="49" spans="1:8" x14ac:dyDescent="0.2">
      <c r="A49" s="108"/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ht="14.25" x14ac:dyDescent="0.2">
      <c r="A50" s="125"/>
      <c r="F50" s="125"/>
      <c r="G50" s="125"/>
      <c r="H50" s="247"/>
    </row>
    <row r="51" spans="1:8" x14ac:dyDescent="0.2">
      <c r="A51" s="141">
        <v>8.3849999999999998</v>
      </c>
      <c r="B51" s="111" t="s">
        <v>90</v>
      </c>
      <c r="C51" s="176"/>
      <c r="D51" s="176"/>
      <c r="E51" s="154"/>
      <c r="F51" s="154"/>
      <c r="G51" s="267"/>
      <c r="H51" s="154"/>
    </row>
    <row r="53" spans="1:8" x14ac:dyDescent="0.2">
      <c r="A53" s="269"/>
      <c r="B53" s="139"/>
      <c r="C53" s="139"/>
      <c r="D53" s="262"/>
      <c r="E53" s="145" t="s">
        <v>433</v>
      </c>
      <c r="F53" s="145" t="s">
        <v>433</v>
      </c>
      <c r="G53" s="145" t="s">
        <v>433</v>
      </c>
      <c r="H53" s="145" t="s">
        <v>433</v>
      </c>
    </row>
    <row r="54" spans="1:8" x14ac:dyDescent="0.2">
      <c r="A54" s="84" t="s">
        <v>434</v>
      </c>
      <c r="B54" s="449"/>
      <c r="C54" s="449"/>
      <c r="D54" s="449"/>
      <c r="E54" s="226">
        <v>0</v>
      </c>
      <c r="F54" s="226">
        <v>0</v>
      </c>
      <c r="G54" s="226">
        <v>0</v>
      </c>
      <c r="H54" s="226">
        <v>0</v>
      </c>
    </row>
    <row r="55" spans="1:8" x14ac:dyDescent="0.2">
      <c r="A55" s="84">
        <v>1</v>
      </c>
      <c r="B55" s="450"/>
      <c r="C55" s="450"/>
      <c r="D55" s="450"/>
      <c r="E55" s="137"/>
      <c r="F55" s="137"/>
      <c r="G55" s="137"/>
      <c r="H55" s="137"/>
    </row>
    <row r="56" spans="1:8" x14ac:dyDescent="0.2">
      <c r="A56" s="84">
        <v>2</v>
      </c>
      <c r="B56" s="450"/>
      <c r="C56" s="450"/>
      <c r="D56" s="450"/>
      <c r="E56" s="137"/>
      <c r="F56" s="137"/>
      <c r="G56" s="125"/>
      <c r="H56" s="125"/>
    </row>
    <row r="57" spans="1:8" x14ac:dyDescent="0.2">
      <c r="A57" s="84">
        <v>3</v>
      </c>
      <c r="B57" s="450"/>
      <c r="C57" s="450"/>
      <c r="D57" s="450"/>
      <c r="E57" s="137"/>
      <c r="F57" s="137"/>
      <c r="G57" s="137"/>
      <c r="H57" s="137"/>
    </row>
    <row r="58" spans="1:8" x14ac:dyDescent="0.2">
      <c r="A58" s="84">
        <v>4</v>
      </c>
      <c r="B58" s="450"/>
      <c r="C58" s="450"/>
      <c r="D58" s="450"/>
      <c r="E58" s="137"/>
      <c r="F58" s="137"/>
      <c r="G58" s="137"/>
      <c r="H58" s="137"/>
    </row>
    <row r="59" spans="1:8" x14ac:dyDescent="0.2">
      <c r="A59" s="84">
        <v>5</v>
      </c>
      <c r="B59" s="450"/>
      <c r="C59" s="450"/>
      <c r="D59" s="450"/>
      <c r="E59" s="125"/>
      <c r="F59" s="125"/>
      <c r="G59" s="125"/>
      <c r="H59" s="125"/>
    </row>
    <row r="60" spans="1:8" x14ac:dyDescent="0.2">
      <c r="A60" s="84">
        <v>6</v>
      </c>
      <c r="B60" s="450"/>
      <c r="C60" s="450"/>
      <c r="D60" s="450"/>
      <c r="E60" s="125"/>
      <c r="F60" s="270"/>
      <c r="G60" s="270"/>
      <c r="H60" s="270"/>
    </row>
    <row r="61" spans="1:8" x14ac:dyDescent="0.2">
      <c r="A61" s="84">
        <v>7</v>
      </c>
      <c r="B61" s="450"/>
      <c r="C61" s="450"/>
      <c r="D61" s="450"/>
      <c r="E61" s="270"/>
      <c r="F61" s="125"/>
      <c r="G61" s="315"/>
      <c r="H61" s="315"/>
    </row>
    <row r="62" spans="1:8" x14ac:dyDescent="0.2">
      <c r="A62" s="84">
        <v>8</v>
      </c>
      <c r="B62" s="450"/>
      <c r="C62" s="450"/>
      <c r="D62" s="450"/>
      <c r="E62" s="125"/>
      <c r="F62" s="125"/>
      <c r="G62" s="125"/>
      <c r="H62" s="125"/>
    </row>
    <row r="63" spans="1:8" x14ac:dyDescent="0.2">
      <c r="A63" s="84">
        <v>9</v>
      </c>
      <c r="B63" s="450"/>
      <c r="C63" s="450"/>
      <c r="D63" s="450"/>
      <c r="E63" s="137"/>
      <c r="F63" s="137"/>
      <c r="G63" s="315"/>
      <c r="H63" s="315"/>
    </row>
    <row r="64" spans="1:8" x14ac:dyDescent="0.2">
      <c r="A64" s="147">
        <v>10</v>
      </c>
      <c r="B64" s="451"/>
      <c r="C64" s="451"/>
      <c r="D64" s="451"/>
      <c r="E64" s="145"/>
      <c r="F64" s="145"/>
      <c r="G64" s="145"/>
      <c r="H64" s="145"/>
    </row>
    <row r="65" spans="1:8" x14ac:dyDescent="0.2">
      <c r="A65" s="108"/>
      <c r="D65" s="263" t="s">
        <v>22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  <row r="66" spans="1:8" ht="14.25" x14ac:dyDescent="0.2">
      <c r="A66" s="77"/>
      <c r="B66" s="77"/>
      <c r="C66" s="77"/>
      <c r="F66" s="125"/>
      <c r="G66" s="125"/>
      <c r="H66" s="247"/>
    </row>
    <row r="67" spans="1:8" x14ac:dyDescent="0.2">
      <c r="A67" s="117">
        <v>8.5</v>
      </c>
      <c r="B67" s="111" t="s">
        <v>92</v>
      </c>
      <c r="C67" s="133"/>
      <c r="D67" s="133"/>
      <c r="E67" s="154"/>
      <c r="F67" s="154"/>
      <c r="G67" s="267"/>
      <c r="H67" s="154"/>
    </row>
    <row r="68" spans="1:8" x14ac:dyDescent="0.2">
      <c r="A68" s="77"/>
      <c r="G68" s="97"/>
    </row>
    <row r="69" spans="1:8" x14ac:dyDescent="0.2">
      <c r="A69" s="269"/>
      <c r="B69" s="139"/>
      <c r="C69" s="139"/>
      <c r="D69" s="262"/>
      <c r="E69" s="145" t="s">
        <v>433</v>
      </c>
      <c r="F69" s="145" t="s">
        <v>433</v>
      </c>
      <c r="G69" s="145" t="s">
        <v>433</v>
      </c>
      <c r="H69" s="145" t="s">
        <v>433</v>
      </c>
    </row>
    <row r="70" spans="1:8" x14ac:dyDescent="0.2">
      <c r="A70" s="84" t="s">
        <v>434</v>
      </c>
      <c r="B70" s="449"/>
      <c r="C70" s="449"/>
      <c r="D70" s="449"/>
      <c r="E70" s="226">
        <v>0</v>
      </c>
      <c r="F70" s="226">
        <v>0</v>
      </c>
      <c r="G70" s="226">
        <v>0</v>
      </c>
      <c r="H70" s="226">
        <v>0</v>
      </c>
    </row>
    <row r="71" spans="1:8" x14ac:dyDescent="0.2">
      <c r="A71" s="84">
        <v>1</v>
      </c>
      <c r="B71" s="450"/>
      <c r="C71" s="450"/>
      <c r="D71" s="450"/>
      <c r="E71" s="137"/>
      <c r="F71" s="137"/>
      <c r="G71" s="137"/>
      <c r="H71" s="137"/>
    </row>
    <row r="72" spans="1:8" x14ac:dyDescent="0.2">
      <c r="A72" s="84">
        <v>2</v>
      </c>
      <c r="B72" s="450"/>
      <c r="C72" s="450"/>
      <c r="D72" s="450"/>
      <c r="E72" s="137"/>
      <c r="F72" s="137"/>
      <c r="G72" s="125"/>
      <c r="H72" s="125"/>
    </row>
    <row r="73" spans="1:8" x14ac:dyDescent="0.2">
      <c r="A73" s="84">
        <v>3</v>
      </c>
      <c r="B73" s="450"/>
      <c r="C73" s="450"/>
      <c r="D73" s="450"/>
      <c r="E73" s="137"/>
      <c r="F73" s="137"/>
      <c r="G73" s="137"/>
      <c r="H73" s="137"/>
    </row>
    <row r="74" spans="1:8" x14ac:dyDescent="0.2">
      <c r="A74" s="84">
        <v>4</v>
      </c>
      <c r="B74" s="450"/>
      <c r="C74" s="450"/>
      <c r="D74" s="450"/>
      <c r="E74" s="137"/>
      <c r="F74" s="137"/>
      <c r="G74" s="137"/>
      <c r="H74" s="137"/>
    </row>
    <row r="75" spans="1:8" x14ac:dyDescent="0.2">
      <c r="A75" s="84">
        <v>5</v>
      </c>
      <c r="B75" s="450"/>
      <c r="C75" s="450"/>
      <c r="D75" s="450"/>
      <c r="E75" s="125"/>
      <c r="F75" s="125"/>
      <c r="G75" s="125"/>
      <c r="H75" s="125"/>
    </row>
    <row r="76" spans="1:8" x14ac:dyDescent="0.2">
      <c r="A76" s="84">
        <v>6</v>
      </c>
      <c r="B76" s="450"/>
      <c r="C76" s="450"/>
      <c r="D76" s="450"/>
      <c r="E76" s="125"/>
      <c r="F76" s="270"/>
      <c r="G76" s="270"/>
      <c r="H76" s="270"/>
    </row>
    <row r="77" spans="1:8" x14ac:dyDescent="0.2">
      <c r="A77" s="84">
        <v>7</v>
      </c>
      <c r="B77" s="450"/>
      <c r="C77" s="450"/>
      <c r="D77" s="450"/>
      <c r="E77" s="270"/>
      <c r="F77" s="125"/>
      <c r="G77" s="315"/>
      <c r="H77" s="315"/>
    </row>
    <row r="78" spans="1:8" x14ac:dyDescent="0.2">
      <c r="A78" s="84">
        <v>8</v>
      </c>
      <c r="B78" s="450"/>
      <c r="C78" s="450"/>
      <c r="D78" s="450"/>
      <c r="E78" s="125"/>
      <c r="F78" s="125"/>
      <c r="G78" s="125"/>
      <c r="H78" s="125"/>
    </row>
    <row r="79" spans="1:8" x14ac:dyDescent="0.2">
      <c r="A79" s="84">
        <v>9</v>
      </c>
      <c r="B79" s="450"/>
      <c r="C79" s="450"/>
      <c r="D79" s="450"/>
      <c r="E79" s="137"/>
      <c r="F79" s="137"/>
      <c r="G79" s="315"/>
      <c r="H79" s="315"/>
    </row>
    <row r="80" spans="1:8" x14ac:dyDescent="0.2">
      <c r="A80" s="147">
        <v>10</v>
      </c>
      <c r="B80" s="451"/>
      <c r="C80" s="451"/>
      <c r="D80" s="451"/>
      <c r="E80" s="145"/>
      <c r="F80" s="145"/>
      <c r="G80" s="145"/>
      <c r="H80" s="145"/>
    </row>
    <row r="81" spans="1:8" x14ac:dyDescent="0.2">
      <c r="A81" s="108"/>
      <c r="D81" s="263" t="s">
        <v>22</v>
      </c>
      <c r="E81" s="143">
        <f>SUM(E70:E80)</f>
        <v>0</v>
      </c>
      <c r="F81" s="143">
        <f t="shared" ref="F81:H81" si="4">SUM(F70:F80)</f>
        <v>0</v>
      </c>
      <c r="G81" s="143">
        <f t="shared" si="4"/>
        <v>0</v>
      </c>
      <c r="H81" s="143">
        <f t="shared" si="4"/>
        <v>0</v>
      </c>
    </row>
    <row r="82" spans="1:8" ht="14.25" x14ac:dyDescent="0.2">
      <c r="A82" s="77"/>
      <c r="E82" s="125"/>
      <c r="F82" s="125"/>
      <c r="G82" s="125"/>
      <c r="H82" s="247"/>
    </row>
    <row r="83" spans="1:8" x14ac:dyDescent="0.2">
      <c r="A83" s="117">
        <v>8.6</v>
      </c>
      <c r="B83" s="111" t="s">
        <v>487</v>
      </c>
      <c r="C83" s="111"/>
      <c r="D83" s="133"/>
      <c r="E83" s="154"/>
      <c r="F83" s="154"/>
      <c r="G83" s="267"/>
      <c r="H83" s="154"/>
    </row>
    <row r="85" spans="1:8" x14ac:dyDescent="0.2">
      <c r="A85" s="269"/>
      <c r="B85" s="139"/>
      <c r="C85" s="139"/>
      <c r="D85" s="262"/>
      <c r="E85" s="145" t="s">
        <v>433</v>
      </c>
      <c r="F85" s="145" t="s">
        <v>433</v>
      </c>
      <c r="G85" s="145" t="s">
        <v>433</v>
      </c>
      <c r="H85" s="145" t="s">
        <v>433</v>
      </c>
    </row>
    <row r="86" spans="1:8" x14ac:dyDescent="0.2">
      <c r="A86" s="84" t="s">
        <v>434</v>
      </c>
      <c r="B86" s="449"/>
      <c r="C86" s="449"/>
      <c r="D86" s="449"/>
      <c r="E86" s="226">
        <v>0</v>
      </c>
      <c r="F86" s="226">
        <v>0</v>
      </c>
      <c r="G86" s="226">
        <v>0</v>
      </c>
      <c r="H86" s="226">
        <v>0</v>
      </c>
    </row>
    <row r="87" spans="1:8" x14ac:dyDescent="0.2">
      <c r="A87" s="84">
        <v>1</v>
      </c>
      <c r="B87" s="450"/>
      <c r="C87" s="450"/>
      <c r="D87" s="450"/>
      <c r="E87" s="137"/>
      <c r="F87" s="137"/>
      <c r="G87" s="137"/>
      <c r="H87" s="137"/>
    </row>
    <row r="88" spans="1:8" x14ac:dyDescent="0.2">
      <c r="A88" s="84">
        <v>2</v>
      </c>
      <c r="B88" s="450"/>
      <c r="C88" s="450"/>
      <c r="D88" s="450"/>
      <c r="E88" s="137"/>
      <c r="F88" s="137"/>
      <c r="G88" s="125"/>
      <c r="H88" s="125"/>
    </row>
    <row r="89" spans="1:8" x14ac:dyDescent="0.2">
      <c r="A89" s="84">
        <v>3</v>
      </c>
      <c r="B89" s="450"/>
      <c r="C89" s="450"/>
      <c r="D89" s="450"/>
      <c r="E89" s="137"/>
      <c r="F89" s="137"/>
      <c r="G89" s="137"/>
      <c r="H89" s="137"/>
    </row>
    <row r="90" spans="1:8" x14ac:dyDescent="0.2">
      <c r="A90" s="84">
        <v>4</v>
      </c>
      <c r="B90" s="450"/>
      <c r="C90" s="450"/>
      <c r="D90" s="450"/>
      <c r="E90" s="137"/>
      <c r="F90" s="137"/>
      <c r="G90" s="137"/>
      <c r="H90" s="137"/>
    </row>
    <row r="91" spans="1:8" x14ac:dyDescent="0.2">
      <c r="A91" s="84">
        <v>5</v>
      </c>
      <c r="B91" s="450"/>
      <c r="C91" s="450"/>
      <c r="D91" s="450"/>
      <c r="E91" s="125"/>
      <c r="F91" s="125"/>
      <c r="G91" s="125"/>
      <c r="H91" s="125"/>
    </row>
    <row r="92" spans="1:8" x14ac:dyDescent="0.2">
      <c r="A92" s="84">
        <v>6</v>
      </c>
      <c r="B92" s="450"/>
      <c r="C92" s="450"/>
      <c r="D92" s="450"/>
      <c r="E92" s="125"/>
      <c r="F92" s="270"/>
      <c r="G92" s="270"/>
      <c r="H92" s="270"/>
    </row>
    <row r="93" spans="1:8" x14ac:dyDescent="0.2">
      <c r="A93" s="84">
        <v>7</v>
      </c>
      <c r="B93" s="450"/>
      <c r="C93" s="450"/>
      <c r="D93" s="450"/>
      <c r="E93" s="270"/>
      <c r="F93" s="125"/>
      <c r="G93" s="315"/>
      <c r="H93" s="315"/>
    </row>
    <row r="94" spans="1:8" x14ac:dyDescent="0.2">
      <c r="A94" s="84">
        <v>8</v>
      </c>
      <c r="B94" s="450"/>
      <c r="C94" s="450"/>
      <c r="D94" s="450"/>
      <c r="E94" s="125"/>
      <c r="F94" s="125"/>
      <c r="G94" s="125"/>
      <c r="H94" s="125"/>
    </row>
    <row r="95" spans="1:8" x14ac:dyDescent="0.2">
      <c r="A95" s="84">
        <v>9</v>
      </c>
      <c r="B95" s="450"/>
      <c r="C95" s="450"/>
      <c r="D95" s="450"/>
      <c r="E95" s="137"/>
      <c r="F95" s="137"/>
      <c r="G95" s="315"/>
      <c r="H95" s="315"/>
    </row>
    <row r="96" spans="1:8" x14ac:dyDescent="0.2">
      <c r="A96" s="147">
        <v>10</v>
      </c>
      <c r="B96" s="451"/>
      <c r="C96" s="451"/>
      <c r="D96" s="451"/>
      <c r="E96" s="145"/>
      <c r="F96" s="145"/>
      <c r="G96" s="145"/>
      <c r="H96" s="145"/>
    </row>
    <row r="97" spans="1:8" x14ac:dyDescent="0.2">
      <c r="A97" s="108"/>
      <c r="D97" s="263" t="s">
        <v>22</v>
      </c>
      <c r="E97" s="143">
        <f>SUM(E86:E96)</f>
        <v>0</v>
      </c>
      <c r="F97" s="143">
        <f t="shared" ref="F97:H97" si="5">SUM(F86:F96)</f>
        <v>0</v>
      </c>
      <c r="G97" s="143">
        <f t="shared" si="5"/>
        <v>0</v>
      </c>
      <c r="H97" s="143">
        <f t="shared" si="5"/>
        <v>0</v>
      </c>
    </row>
    <row r="99" spans="1:8" x14ac:dyDescent="0.2">
      <c r="A99" s="117">
        <v>8.8170000000000002</v>
      </c>
      <c r="B99" s="111" t="s">
        <v>94</v>
      </c>
      <c r="C99" s="111"/>
      <c r="D99" s="133"/>
      <c r="E99" s="154"/>
      <c r="F99" s="154"/>
      <c r="G99" s="267"/>
      <c r="H99" s="154"/>
    </row>
    <row r="101" spans="1:8" x14ac:dyDescent="0.2">
      <c r="A101" s="268"/>
      <c r="B101" s="139"/>
      <c r="C101" s="139"/>
      <c r="D101" s="139"/>
      <c r="E101" s="145" t="s">
        <v>433</v>
      </c>
      <c r="F101" s="145" t="s">
        <v>433</v>
      </c>
      <c r="G101" s="145" t="s">
        <v>433</v>
      </c>
      <c r="H101" s="145" t="s">
        <v>433</v>
      </c>
    </row>
    <row r="102" spans="1:8" x14ac:dyDescent="0.2">
      <c r="A102" s="77" t="s">
        <v>263</v>
      </c>
      <c r="E102" s="125"/>
      <c r="F102" s="125"/>
      <c r="G102" s="125"/>
      <c r="H102" s="125"/>
    </row>
    <row r="103" spans="1:8" x14ac:dyDescent="0.2">
      <c r="B103" s="84" t="s">
        <v>264</v>
      </c>
      <c r="C103" s="125" t="s">
        <v>265</v>
      </c>
      <c r="D103" s="125" t="s">
        <v>178</v>
      </c>
      <c r="E103" s="125"/>
      <c r="F103" s="125"/>
      <c r="G103" s="125"/>
      <c r="H103" s="125"/>
    </row>
    <row r="104" spans="1:8" x14ac:dyDescent="0.2">
      <c r="B104" s="84" t="s">
        <v>264</v>
      </c>
      <c r="C104" s="125" t="s">
        <v>265</v>
      </c>
      <c r="D104" s="125" t="s">
        <v>178</v>
      </c>
      <c r="E104" s="125"/>
      <c r="F104" s="125"/>
      <c r="G104" s="125"/>
      <c r="H104" s="125"/>
    </row>
    <row r="105" spans="1:8" x14ac:dyDescent="0.2">
      <c r="B105" s="84" t="s">
        <v>264</v>
      </c>
      <c r="C105" s="125" t="s">
        <v>265</v>
      </c>
      <c r="D105" s="125" t="s">
        <v>178</v>
      </c>
      <c r="E105" s="125"/>
      <c r="F105" s="125"/>
      <c r="G105" s="125"/>
      <c r="H105" s="125"/>
    </row>
    <row r="106" spans="1:8" x14ac:dyDescent="0.2">
      <c r="B106" s="84" t="s">
        <v>264</v>
      </c>
      <c r="C106" s="125" t="s">
        <v>265</v>
      </c>
      <c r="D106" s="125" t="s">
        <v>178</v>
      </c>
      <c r="E106" s="125"/>
      <c r="F106" s="125"/>
      <c r="G106" s="125"/>
      <c r="H106" s="125"/>
    </row>
    <row r="107" spans="1:8" x14ac:dyDescent="0.2">
      <c r="B107" s="84" t="s">
        <v>264</v>
      </c>
      <c r="C107" s="125" t="s">
        <v>265</v>
      </c>
      <c r="D107" s="125" t="s">
        <v>178</v>
      </c>
      <c r="E107" s="125"/>
      <c r="F107" s="125"/>
      <c r="G107" s="125"/>
      <c r="H107" s="125"/>
    </row>
    <row r="108" spans="1:8" x14ac:dyDescent="0.2">
      <c r="B108" s="84" t="s">
        <v>264</v>
      </c>
      <c r="C108" s="125" t="s">
        <v>265</v>
      </c>
      <c r="D108" s="125" t="s">
        <v>178</v>
      </c>
      <c r="E108" s="125"/>
      <c r="F108" s="125"/>
      <c r="G108" s="125"/>
      <c r="H108" s="125"/>
    </row>
    <row r="109" spans="1:8" x14ac:dyDescent="0.2">
      <c r="B109" s="84" t="s">
        <v>264</v>
      </c>
      <c r="C109" s="125" t="s">
        <v>265</v>
      </c>
      <c r="D109" s="125" t="s">
        <v>178</v>
      </c>
      <c r="E109" s="125"/>
      <c r="F109" s="125"/>
      <c r="G109" s="125"/>
      <c r="H109" s="125"/>
    </row>
    <row r="110" spans="1:8" x14ac:dyDescent="0.2">
      <c r="B110" s="84" t="s">
        <v>264</v>
      </c>
      <c r="C110" s="125" t="s">
        <v>265</v>
      </c>
      <c r="D110" s="125" t="s">
        <v>178</v>
      </c>
      <c r="E110" s="125"/>
      <c r="F110" s="125"/>
      <c r="G110" s="125"/>
      <c r="H110" s="125"/>
    </row>
    <row r="111" spans="1:8" x14ac:dyDescent="0.2">
      <c r="B111" s="84" t="s">
        <v>264</v>
      </c>
      <c r="C111" s="125" t="s">
        <v>265</v>
      </c>
      <c r="D111" s="125" t="s">
        <v>178</v>
      </c>
      <c r="E111" s="125"/>
      <c r="F111" s="125"/>
      <c r="G111" s="125"/>
      <c r="H111" s="125"/>
    </row>
    <row r="112" spans="1:8" x14ac:dyDescent="0.2">
      <c r="E112" s="125"/>
      <c r="F112" s="125"/>
      <c r="G112" s="125"/>
      <c r="H112" s="125"/>
    </row>
    <row r="113" spans="1:9" x14ac:dyDescent="0.2">
      <c r="A113" s="77" t="s">
        <v>267</v>
      </c>
      <c r="E113" s="125"/>
      <c r="F113" s="125"/>
      <c r="G113" s="125"/>
      <c r="H113" s="125"/>
    </row>
    <row r="114" spans="1:9" x14ac:dyDescent="0.2">
      <c r="B114" s="84" t="s">
        <v>264</v>
      </c>
      <c r="C114" s="125" t="s">
        <v>265</v>
      </c>
      <c r="D114" s="125" t="s">
        <v>178</v>
      </c>
      <c r="E114" s="125"/>
      <c r="F114" s="125"/>
      <c r="G114" s="125"/>
      <c r="H114" s="125"/>
    </row>
    <row r="115" spans="1:9" x14ac:dyDescent="0.2">
      <c r="B115" s="84" t="s">
        <v>264</v>
      </c>
      <c r="C115" s="125" t="s">
        <v>265</v>
      </c>
      <c r="D115" s="125" t="s">
        <v>178</v>
      </c>
      <c r="E115" s="125"/>
      <c r="F115" s="125"/>
      <c r="G115" s="125"/>
      <c r="H115" s="125"/>
    </row>
    <row r="116" spans="1:9" x14ac:dyDescent="0.2">
      <c r="B116" s="84" t="s">
        <v>264</v>
      </c>
      <c r="C116" s="125" t="s">
        <v>265</v>
      </c>
      <c r="D116" s="125" t="s">
        <v>178</v>
      </c>
      <c r="E116" s="125"/>
      <c r="F116" s="125"/>
      <c r="G116" s="125"/>
      <c r="H116" s="125"/>
    </row>
    <row r="117" spans="1:9" x14ac:dyDescent="0.2">
      <c r="B117" s="84"/>
      <c r="C117" s="125"/>
      <c r="E117" s="125"/>
      <c r="F117" s="125"/>
      <c r="G117" s="125"/>
      <c r="H117" s="125"/>
    </row>
    <row r="118" spans="1:9" x14ac:dyDescent="0.2">
      <c r="A118" s="77" t="s">
        <v>268</v>
      </c>
      <c r="C118" s="125"/>
      <c r="E118" s="125"/>
      <c r="F118" s="125"/>
      <c r="G118" s="125"/>
      <c r="H118" s="125"/>
    </row>
    <row r="119" spans="1:9" x14ac:dyDescent="0.2">
      <c r="B119" s="84" t="s">
        <v>264</v>
      </c>
      <c r="C119" s="125" t="s">
        <v>265</v>
      </c>
      <c r="D119" s="125" t="s">
        <v>178</v>
      </c>
      <c r="E119" s="125"/>
      <c r="F119" s="125"/>
      <c r="G119" s="125"/>
      <c r="H119" s="125"/>
    </row>
    <row r="120" spans="1:9" x14ac:dyDescent="0.2">
      <c r="B120" s="84" t="s">
        <v>264</v>
      </c>
      <c r="C120" s="125" t="s">
        <v>265</v>
      </c>
      <c r="D120" s="125" t="s">
        <v>178</v>
      </c>
      <c r="E120" s="125"/>
      <c r="F120" s="125"/>
      <c r="G120" s="125"/>
      <c r="H120" s="125"/>
    </row>
    <row r="121" spans="1:9" x14ac:dyDescent="0.2">
      <c r="B121" s="84" t="s">
        <v>264</v>
      </c>
      <c r="C121" s="125" t="s">
        <v>265</v>
      </c>
      <c r="D121" s="125" t="s">
        <v>178</v>
      </c>
      <c r="E121" s="125"/>
      <c r="F121" s="125"/>
      <c r="G121" s="125"/>
      <c r="H121" s="125"/>
    </row>
    <row r="122" spans="1:9" x14ac:dyDescent="0.2">
      <c r="A122" s="84">
        <v>1</v>
      </c>
      <c r="B122" s="450"/>
      <c r="C122" s="450"/>
      <c r="D122" s="450"/>
      <c r="E122" s="137"/>
      <c r="F122" s="137"/>
      <c r="G122" s="137"/>
      <c r="H122" s="137"/>
    </row>
    <row r="123" spans="1:9" x14ac:dyDescent="0.2">
      <c r="A123" s="84">
        <v>2</v>
      </c>
      <c r="B123" s="450"/>
      <c r="C123" s="450"/>
      <c r="D123" s="450"/>
      <c r="E123" s="137"/>
      <c r="F123" s="137"/>
      <c r="G123" s="125"/>
      <c r="H123" s="125"/>
      <c r="I123" s="170"/>
    </row>
    <row r="124" spans="1:9" x14ac:dyDescent="0.2">
      <c r="A124" s="84">
        <v>3</v>
      </c>
      <c r="B124" s="450"/>
      <c r="C124" s="450"/>
      <c r="D124" s="450"/>
      <c r="E124" s="137"/>
      <c r="F124" s="137"/>
      <c r="G124" s="137"/>
      <c r="H124" s="137"/>
    </row>
    <row r="125" spans="1:9" x14ac:dyDescent="0.2">
      <c r="A125" s="84">
        <v>4</v>
      </c>
      <c r="B125" s="450"/>
      <c r="C125" s="450"/>
      <c r="D125" s="450"/>
      <c r="E125" s="137"/>
      <c r="F125" s="137"/>
      <c r="G125" s="137"/>
      <c r="H125" s="137"/>
      <c r="I125" s="125"/>
    </row>
    <row r="126" spans="1:9" x14ac:dyDescent="0.2">
      <c r="A126" s="84">
        <v>5</v>
      </c>
      <c r="B126" s="450"/>
      <c r="C126" s="450"/>
      <c r="D126" s="450"/>
      <c r="E126" s="125"/>
      <c r="F126" s="125"/>
      <c r="G126" s="125"/>
      <c r="H126" s="125"/>
      <c r="I126" s="125"/>
    </row>
    <row r="127" spans="1:9" x14ac:dyDescent="0.2">
      <c r="A127" s="84">
        <v>6</v>
      </c>
      <c r="B127" s="450"/>
      <c r="C127" s="450"/>
      <c r="D127" s="450"/>
      <c r="E127" s="270"/>
      <c r="F127" s="270"/>
      <c r="G127" s="270"/>
      <c r="H127" s="270"/>
      <c r="I127" s="125"/>
    </row>
    <row r="128" spans="1:9" x14ac:dyDescent="0.2">
      <c r="A128" s="84">
        <v>7</v>
      </c>
      <c r="B128" s="450"/>
      <c r="C128" s="450"/>
      <c r="D128" s="450"/>
      <c r="E128" s="316"/>
      <c r="F128" s="125"/>
      <c r="G128" s="315"/>
      <c r="H128" s="315"/>
      <c r="I128" s="125"/>
    </row>
    <row r="129" spans="1:9" x14ac:dyDescent="0.2">
      <c r="A129" s="84">
        <v>8</v>
      </c>
      <c r="B129" s="450"/>
      <c r="C129" s="450"/>
      <c r="D129" s="450"/>
      <c r="E129" s="101"/>
      <c r="F129" s="101"/>
      <c r="G129" s="101"/>
      <c r="H129" s="101"/>
      <c r="I129" s="125"/>
    </row>
    <row r="130" spans="1:9" x14ac:dyDescent="0.2">
      <c r="A130" s="84">
        <v>9</v>
      </c>
      <c r="B130" s="450" t="s">
        <v>284</v>
      </c>
      <c r="C130" s="450"/>
      <c r="D130" s="450"/>
      <c r="E130" s="316"/>
      <c r="F130" s="316"/>
      <c r="G130" s="318"/>
      <c r="H130" s="318"/>
      <c r="I130" s="125"/>
    </row>
    <row r="131" spans="1:9" x14ac:dyDescent="0.2">
      <c r="A131" s="147">
        <v>10</v>
      </c>
      <c r="B131" s="452" t="s">
        <v>488</v>
      </c>
      <c r="C131" s="452"/>
      <c r="D131" s="452"/>
      <c r="E131" s="145"/>
      <c r="F131" s="145"/>
      <c r="G131" s="145"/>
      <c r="H131" s="145"/>
      <c r="I131" s="125"/>
    </row>
    <row r="132" spans="1:9" x14ac:dyDescent="0.2">
      <c r="A132" s="108"/>
      <c r="D132" s="263" t="s">
        <v>22</v>
      </c>
      <c r="E132" s="143">
        <f>SUM(E102:E131)</f>
        <v>0</v>
      </c>
      <c r="F132" s="143">
        <f t="shared" ref="F132:H132" si="6">SUM(F102:F131)</f>
        <v>0</v>
      </c>
      <c r="G132" s="143">
        <f t="shared" si="6"/>
        <v>0</v>
      </c>
      <c r="H132" s="143">
        <f t="shared" si="6"/>
        <v>0</v>
      </c>
      <c r="I132" s="125"/>
    </row>
    <row r="133" spans="1:9" x14ac:dyDescent="0.2">
      <c r="B133" s="125"/>
      <c r="C133" s="125"/>
      <c r="D133" s="125"/>
      <c r="E133" s="125"/>
      <c r="F133" s="125"/>
      <c r="G133" s="172"/>
      <c r="H133" s="125"/>
      <c r="I133" s="125"/>
    </row>
    <row r="134" spans="1:9" x14ac:dyDescent="0.2">
      <c r="B134" s="125"/>
      <c r="C134" s="125"/>
      <c r="D134" s="125"/>
      <c r="E134" s="125"/>
      <c r="F134" s="125"/>
      <c r="G134" s="172"/>
      <c r="H134" s="125"/>
      <c r="I134" s="125"/>
    </row>
    <row r="135" spans="1:9" x14ac:dyDescent="0.2">
      <c r="B135" s="125"/>
      <c r="C135" s="125"/>
      <c r="D135" s="125"/>
      <c r="E135" s="125"/>
      <c r="F135" s="77"/>
      <c r="H135" s="77"/>
      <c r="I135" s="125"/>
    </row>
    <row r="136" spans="1:9" ht="14.25" x14ac:dyDescent="0.2">
      <c r="B136" s="125"/>
      <c r="C136" s="125"/>
      <c r="D136" s="125"/>
      <c r="E136" s="125"/>
      <c r="F136" s="125"/>
      <c r="G136" s="125"/>
      <c r="H136" s="247"/>
      <c r="I136" s="125"/>
    </row>
    <row r="137" spans="1:9" ht="14.25" x14ac:dyDescent="0.2">
      <c r="B137" s="125"/>
      <c r="C137" s="125"/>
      <c r="D137" s="125"/>
      <c r="E137" s="125"/>
      <c r="F137" s="125"/>
      <c r="G137" s="125"/>
      <c r="H137" s="247"/>
      <c r="I137" s="125"/>
    </row>
    <row r="138" spans="1:9" x14ac:dyDescent="0.2">
      <c r="B138" s="125"/>
      <c r="C138" s="125"/>
      <c r="D138" s="125"/>
      <c r="E138" s="125"/>
      <c r="F138" s="125"/>
      <c r="G138" s="172"/>
      <c r="H138" s="125"/>
      <c r="I138" s="125"/>
    </row>
    <row r="139" spans="1:9" x14ac:dyDescent="0.2">
      <c r="B139" s="125"/>
      <c r="C139" s="125"/>
      <c r="D139" s="125"/>
      <c r="E139" s="125"/>
      <c r="F139" s="125"/>
      <c r="G139" s="172"/>
      <c r="H139" s="125"/>
      <c r="I139" s="125"/>
    </row>
    <row r="140" spans="1:9" x14ac:dyDescent="0.2">
      <c r="B140" s="125"/>
      <c r="C140" s="125"/>
      <c r="D140" s="125"/>
      <c r="E140" s="125"/>
      <c r="F140" s="125"/>
      <c r="G140" s="172"/>
      <c r="H140" s="125"/>
      <c r="I140" s="125"/>
    </row>
    <row r="141" spans="1:9" x14ac:dyDescent="0.2">
      <c r="B141" s="122"/>
      <c r="C141" s="125"/>
      <c r="D141" s="125"/>
      <c r="E141" s="125"/>
      <c r="F141" s="125"/>
      <c r="G141" s="172"/>
      <c r="H141" s="125"/>
      <c r="I141" s="125"/>
    </row>
    <row r="142" spans="1:9" x14ac:dyDescent="0.2">
      <c r="B142" s="122"/>
      <c r="C142" s="125"/>
      <c r="D142" s="125"/>
      <c r="E142" s="125"/>
      <c r="F142" s="125"/>
      <c r="G142" s="172"/>
      <c r="H142" s="125"/>
      <c r="I142" s="125"/>
    </row>
    <row r="143" spans="1:9" x14ac:dyDescent="0.2">
      <c r="B143" s="122"/>
      <c r="C143" s="125"/>
      <c r="D143" s="125"/>
      <c r="E143" s="125"/>
      <c r="F143" s="125"/>
      <c r="G143" s="173"/>
      <c r="H143" s="125"/>
      <c r="I143" s="125"/>
    </row>
    <row r="144" spans="1:9" x14ac:dyDescent="0.2">
      <c r="B144" s="106"/>
      <c r="C144" s="174"/>
      <c r="D144" s="125"/>
      <c r="E144" s="174"/>
      <c r="F144" s="125"/>
      <c r="G144" s="175"/>
      <c r="H144" s="125"/>
      <c r="I144" s="125"/>
    </row>
    <row r="145" spans="2:9" x14ac:dyDescent="0.2">
      <c r="B145" s="125"/>
      <c r="C145" s="125"/>
      <c r="D145" s="125"/>
      <c r="E145" s="125"/>
      <c r="F145" s="125"/>
      <c r="G145" s="172"/>
      <c r="H145" s="125"/>
      <c r="I145" s="125"/>
    </row>
    <row r="146" spans="2:9" x14ac:dyDescent="0.2">
      <c r="B146" s="125"/>
      <c r="C146" s="125"/>
      <c r="D146" s="125"/>
      <c r="E146" s="125"/>
      <c r="F146" s="125"/>
      <c r="G146" s="172"/>
      <c r="H146" s="125"/>
      <c r="I146" s="125"/>
    </row>
    <row r="147" spans="2:9" x14ac:dyDescent="0.2">
      <c r="B147" s="125"/>
      <c r="C147" s="125"/>
      <c r="D147" s="125"/>
      <c r="E147" s="125"/>
      <c r="F147" s="125"/>
      <c r="G147" s="172"/>
      <c r="H147" s="125"/>
      <c r="I147" s="125"/>
    </row>
    <row r="148" spans="2:9" x14ac:dyDescent="0.2">
      <c r="B148" s="125"/>
      <c r="C148" s="125"/>
      <c r="D148" s="125"/>
      <c r="E148" s="125"/>
      <c r="F148" s="125"/>
      <c r="G148" s="172"/>
      <c r="H148" s="125"/>
      <c r="I148" s="125"/>
    </row>
    <row r="149" spans="2:9" x14ac:dyDescent="0.2">
      <c r="B149" s="125"/>
      <c r="C149" s="125"/>
      <c r="D149" s="125"/>
      <c r="E149" s="125"/>
      <c r="F149" s="125"/>
      <c r="G149" s="172"/>
      <c r="H149" s="125"/>
      <c r="I149" s="125"/>
    </row>
    <row r="150" spans="2:9" x14ac:dyDescent="0.2">
      <c r="B150" s="106"/>
      <c r="C150" s="174"/>
      <c r="D150" s="125"/>
      <c r="E150" s="174"/>
      <c r="F150" s="125"/>
      <c r="G150" s="172"/>
      <c r="H150" s="125"/>
      <c r="I150" s="125"/>
    </row>
    <row r="151" spans="2:9" x14ac:dyDescent="0.2">
      <c r="B151" s="125"/>
      <c r="C151" s="125"/>
      <c r="D151" s="125"/>
      <c r="E151" s="125"/>
      <c r="F151" s="125"/>
      <c r="G151" s="172"/>
      <c r="H151" s="125"/>
      <c r="I151" s="125"/>
    </row>
    <row r="152" spans="2:9" x14ac:dyDescent="0.2">
      <c r="B152" s="125"/>
      <c r="C152" s="125"/>
      <c r="D152" s="125"/>
      <c r="E152" s="125"/>
      <c r="F152" s="125"/>
      <c r="G152" s="172"/>
      <c r="H152" s="125"/>
      <c r="I152" s="125"/>
    </row>
    <row r="153" spans="2:9" x14ac:dyDescent="0.2">
      <c r="B153" s="125"/>
      <c r="C153" s="125"/>
      <c r="D153" s="125"/>
      <c r="E153" s="125"/>
      <c r="F153" s="125"/>
      <c r="G153" s="172"/>
      <c r="H153" s="125"/>
      <c r="I153" s="125"/>
    </row>
    <row r="154" spans="2:9" x14ac:dyDescent="0.2">
      <c r="B154" s="125"/>
      <c r="C154" s="125"/>
      <c r="D154" s="125"/>
      <c r="E154" s="125"/>
      <c r="F154" s="125"/>
      <c r="G154" s="172"/>
      <c r="H154" s="125"/>
      <c r="I154" s="125"/>
    </row>
    <row r="155" spans="2:9" x14ac:dyDescent="0.2">
      <c r="B155" s="125"/>
      <c r="C155" s="125"/>
      <c r="D155" s="125"/>
      <c r="E155" s="125"/>
      <c r="F155" s="125"/>
      <c r="G155" s="172"/>
      <c r="H155" s="125"/>
      <c r="I155" s="125"/>
    </row>
    <row r="156" spans="2:9" x14ac:dyDescent="0.2">
      <c r="B156" s="106"/>
      <c r="C156" s="174"/>
      <c r="D156" s="125"/>
      <c r="E156" s="174"/>
      <c r="F156" s="125"/>
      <c r="G156" s="172"/>
      <c r="H156" s="125"/>
      <c r="I156" s="125"/>
    </row>
    <row r="157" spans="2:9" x14ac:dyDescent="0.2">
      <c r="B157" s="126"/>
      <c r="C157" s="125"/>
      <c r="D157" s="125"/>
      <c r="E157" s="125"/>
      <c r="F157" s="125"/>
      <c r="G157" s="172"/>
      <c r="H157" s="125"/>
      <c r="I157" s="125"/>
    </row>
    <row r="158" spans="2:9" x14ac:dyDescent="0.2">
      <c r="B158" s="125"/>
      <c r="C158" s="125"/>
      <c r="D158" s="125"/>
      <c r="E158" s="125"/>
      <c r="F158" s="125"/>
      <c r="G158" s="172"/>
      <c r="H158" s="125"/>
      <c r="I158" s="125"/>
    </row>
    <row r="159" spans="2:9" x14ac:dyDescent="0.2">
      <c r="B159" s="125"/>
      <c r="C159" s="125"/>
      <c r="D159" s="125"/>
      <c r="E159" s="125"/>
      <c r="F159" s="125"/>
      <c r="G159" s="172"/>
      <c r="H159" s="125"/>
      <c r="I159" s="125"/>
    </row>
    <row r="160" spans="2:9" x14ac:dyDescent="0.2">
      <c r="B160" s="125"/>
      <c r="C160" s="125"/>
      <c r="D160" s="125"/>
      <c r="E160" s="125"/>
      <c r="F160" s="125"/>
      <c r="G160" s="172"/>
      <c r="H160" s="125"/>
      <c r="I160" s="125"/>
    </row>
    <row r="161" spans="2:9" x14ac:dyDescent="0.2">
      <c r="B161" s="125"/>
      <c r="C161" s="125"/>
      <c r="D161" s="125"/>
      <c r="E161" s="125"/>
      <c r="F161" s="125"/>
      <c r="G161" s="172"/>
      <c r="H161" s="125"/>
      <c r="I161" s="125"/>
    </row>
    <row r="162" spans="2:9" x14ac:dyDescent="0.2">
      <c r="B162" s="125"/>
      <c r="C162" s="125"/>
      <c r="D162" s="125"/>
      <c r="E162" s="125"/>
      <c r="F162" s="125"/>
      <c r="G162" s="172"/>
      <c r="H162" s="125"/>
      <c r="I162" s="125"/>
    </row>
    <row r="163" spans="2:9" x14ac:dyDescent="0.2">
      <c r="B163" s="125"/>
      <c r="C163" s="125"/>
      <c r="D163" s="125"/>
      <c r="E163" s="125"/>
      <c r="F163" s="125"/>
      <c r="G163" s="172"/>
      <c r="H163" s="125"/>
      <c r="I163" s="125"/>
    </row>
    <row r="164" spans="2:9" x14ac:dyDescent="0.2">
      <c r="B164" s="125"/>
      <c r="C164" s="125"/>
      <c r="D164" s="125"/>
      <c r="E164" s="125"/>
      <c r="F164" s="125"/>
      <c r="G164" s="172"/>
      <c r="H164" s="125"/>
      <c r="I164" s="125"/>
    </row>
    <row r="165" spans="2:9" s="125" customFormat="1" x14ac:dyDescent="0.2">
      <c r="G165" s="172"/>
    </row>
    <row r="166" spans="2:9" x14ac:dyDescent="0.2">
      <c r="B166" s="125"/>
      <c r="C166" s="125"/>
      <c r="D166" s="125"/>
      <c r="E166" s="125"/>
      <c r="F166" s="125"/>
      <c r="G166" s="125"/>
    </row>
  </sheetData>
  <mergeCells count="76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122:D122"/>
    <mergeCell ref="B123:D123"/>
    <mergeCell ref="B129:D129"/>
    <mergeCell ref="B130:D130"/>
    <mergeCell ref="B131:D131"/>
    <mergeCell ref="B124:D124"/>
    <mergeCell ref="B125:D125"/>
    <mergeCell ref="B126:D126"/>
    <mergeCell ref="B127:D127"/>
    <mergeCell ref="B128:D128"/>
  </mergeCells>
  <pageMargins left="0.25" right="0.25" top="0.75" bottom="0.75" header="0.3" footer="0.3"/>
  <pageSetup scale="8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679C5-1AE5-4A5D-82EF-E0D5DBBA2258}">
  <sheetPr>
    <tabColor theme="0" tint="-0.499984740745262"/>
    <pageSetUpPr fitToPage="1"/>
  </sheetPr>
  <dimension ref="A1:J354"/>
  <sheetViews>
    <sheetView topLeftCell="A150" zoomScaleNormal="100" workbookViewId="0">
      <selection activeCell="F188" sqref="F188"/>
    </sheetView>
  </sheetViews>
  <sheetFormatPr defaultColWidth="9.140625" defaultRowHeight="12.75" x14ac:dyDescent="0.2"/>
  <cols>
    <col min="1" max="10" width="15.7109375" style="71" customWidth="1"/>
    <col min="11" max="16384" width="9.140625" style="71"/>
  </cols>
  <sheetData>
    <row r="1" spans="1:10" ht="18" x14ac:dyDescent="0.25">
      <c r="A1" s="235" t="s">
        <v>459</v>
      </c>
      <c r="B1" s="234" t="s">
        <v>95</v>
      </c>
      <c r="C1" s="132"/>
      <c r="D1" s="115"/>
      <c r="E1" s="115"/>
      <c r="F1" s="115"/>
      <c r="G1" s="115"/>
      <c r="H1" s="115"/>
      <c r="I1" s="115"/>
      <c r="J1" s="115"/>
    </row>
    <row r="2" spans="1:10" x14ac:dyDescent="0.2">
      <c r="A2" s="243"/>
      <c r="B2" s="244"/>
      <c r="C2" s="245"/>
      <c r="D2" s="246"/>
      <c r="E2" s="246"/>
      <c r="F2" s="246"/>
      <c r="G2" s="246"/>
      <c r="H2" s="246"/>
      <c r="I2" s="246"/>
      <c r="J2" s="246"/>
    </row>
    <row r="3" spans="1:10" x14ac:dyDescent="0.2">
      <c r="A3" s="117">
        <v>9.1999999999999993</v>
      </c>
      <c r="B3" s="111" t="s">
        <v>97</v>
      </c>
      <c r="C3" s="133"/>
      <c r="D3" s="142"/>
      <c r="E3" s="114"/>
      <c r="F3" s="114"/>
      <c r="G3" s="115"/>
      <c r="H3" s="114"/>
      <c r="I3" s="114"/>
      <c r="J3" s="114"/>
    </row>
    <row r="4" spans="1:10" x14ac:dyDescent="0.2">
      <c r="A4" s="125"/>
      <c r="D4" s="126"/>
      <c r="E4" s="79"/>
      <c r="F4" s="79"/>
      <c r="G4" s="94"/>
      <c r="H4" s="79"/>
      <c r="I4" s="79"/>
      <c r="J4" s="79"/>
    </row>
    <row r="5" spans="1:10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  <c r="I5" s="79"/>
      <c r="J5" s="79"/>
    </row>
    <row r="6" spans="1:10" x14ac:dyDescent="0.2">
      <c r="A6" s="84" t="s">
        <v>434</v>
      </c>
      <c r="B6" s="449"/>
      <c r="C6" s="449"/>
      <c r="D6" s="449"/>
      <c r="E6" s="226">
        <v>0</v>
      </c>
      <c r="F6" s="226">
        <v>0</v>
      </c>
      <c r="G6" s="226">
        <v>0</v>
      </c>
      <c r="H6" s="226">
        <v>0</v>
      </c>
      <c r="I6" s="79"/>
      <c r="J6" s="79"/>
    </row>
    <row r="7" spans="1:10" x14ac:dyDescent="0.2">
      <c r="A7" s="84">
        <v>1</v>
      </c>
      <c r="B7" s="450"/>
      <c r="C7" s="450"/>
      <c r="D7" s="450"/>
      <c r="E7" s="137"/>
      <c r="F7" s="137"/>
      <c r="G7" s="137"/>
      <c r="H7" s="137"/>
      <c r="I7" s="79"/>
      <c r="J7" s="79"/>
    </row>
    <row r="8" spans="1:10" x14ac:dyDescent="0.2">
      <c r="A8" s="84">
        <v>2</v>
      </c>
      <c r="B8" s="450"/>
      <c r="C8" s="450"/>
      <c r="D8" s="450"/>
      <c r="E8" s="137"/>
      <c r="F8" s="137"/>
      <c r="G8" s="125"/>
      <c r="H8" s="125"/>
      <c r="I8" s="79"/>
      <c r="J8" s="79"/>
    </row>
    <row r="9" spans="1:10" x14ac:dyDescent="0.2">
      <c r="A9" s="84">
        <v>3</v>
      </c>
      <c r="B9" s="450"/>
      <c r="C9" s="450"/>
      <c r="D9" s="450"/>
      <c r="E9" s="137"/>
      <c r="F9" s="137"/>
      <c r="G9" s="137"/>
      <c r="H9" s="137"/>
      <c r="I9" s="79"/>
      <c r="J9" s="79"/>
    </row>
    <row r="10" spans="1:10" x14ac:dyDescent="0.2">
      <c r="A10" s="84">
        <v>4</v>
      </c>
      <c r="B10" s="450"/>
      <c r="C10" s="450"/>
      <c r="D10" s="450"/>
      <c r="E10" s="137"/>
      <c r="F10" s="137"/>
      <c r="G10" s="137"/>
      <c r="H10" s="137"/>
      <c r="I10" s="79"/>
      <c r="J10" s="79"/>
    </row>
    <row r="11" spans="1:10" x14ac:dyDescent="0.2">
      <c r="A11" s="84">
        <v>5</v>
      </c>
      <c r="B11" s="450"/>
      <c r="C11" s="450"/>
      <c r="D11" s="450"/>
      <c r="E11" s="125"/>
      <c r="F11" s="125"/>
      <c r="G11" s="125"/>
      <c r="H11" s="125"/>
      <c r="I11" s="79"/>
      <c r="J11" s="79"/>
    </row>
    <row r="12" spans="1:10" x14ac:dyDescent="0.2">
      <c r="A12" s="84">
        <v>6</v>
      </c>
      <c r="B12" s="450"/>
      <c r="C12" s="450"/>
      <c r="D12" s="450"/>
      <c r="E12" s="125"/>
      <c r="F12" s="270"/>
      <c r="G12" s="270"/>
      <c r="H12" s="270"/>
      <c r="I12" s="79"/>
      <c r="J12" s="79"/>
    </row>
    <row r="13" spans="1:10" x14ac:dyDescent="0.2">
      <c r="A13" s="84">
        <v>7</v>
      </c>
      <c r="B13" s="450"/>
      <c r="C13" s="450"/>
      <c r="D13" s="450"/>
      <c r="E13" s="270"/>
      <c r="F13" s="125"/>
      <c r="G13" s="315"/>
      <c r="H13" s="315"/>
      <c r="I13" s="79"/>
      <c r="J13" s="79"/>
    </row>
    <row r="14" spans="1:10" x14ac:dyDescent="0.2">
      <c r="A14" s="84">
        <v>8</v>
      </c>
      <c r="B14" s="450"/>
      <c r="C14" s="450"/>
      <c r="D14" s="450"/>
      <c r="E14" s="125"/>
      <c r="F14" s="125"/>
      <c r="G14" s="125"/>
      <c r="H14" s="125"/>
      <c r="I14" s="79"/>
      <c r="J14" s="79"/>
    </row>
    <row r="15" spans="1:10" x14ac:dyDescent="0.2">
      <c r="A15" s="84">
        <v>9</v>
      </c>
      <c r="B15" s="450"/>
      <c r="C15" s="450"/>
      <c r="D15" s="450"/>
      <c r="E15" s="137"/>
      <c r="F15" s="137"/>
      <c r="G15" s="315"/>
      <c r="H15" s="315"/>
      <c r="I15" s="79"/>
      <c r="J15" s="79"/>
    </row>
    <row r="16" spans="1:10" x14ac:dyDescent="0.2">
      <c r="A16" s="147">
        <v>10</v>
      </c>
      <c r="B16" s="451"/>
      <c r="C16" s="451"/>
      <c r="D16" s="451"/>
      <c r="E16" s="145"/>
      <c r="F16" s="145"/>
      <c r="G16" s="145"/>
      <c r="H16" s="145"/>
      <c r="I16" s="79"/>
      <c r="J16" s="79"/>
    </row>
    <row r="17" spans="1:10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  <c r="I17" s="79"/>
      <c r="J17" s="79"/>
    </row>
    <row r="18" spans="1:10" x14ac:dyDescent="0.2">
      <c r="A18" s="125"/>
      <c r="D18" s="126"/>
      <c r="E18" s="79"/>
      <c r="F18" s="79"/>
      <c r="G18" s="94"/>
      <c r="H18" s="79"/>
      <c r="I18" s="79"/>
      <c r="J18" s="79"/>
    </row>
    <row r="19" spans="1:10" x14ac:dyDescent="0.2">
      <c r="A19" s="117">
        <v>9.3000000000000007</v>
      </c>
      <c r="B19" s="111" t="s">
        <v>427</v>
      </c>
      <c r="C19" s="133"/>
      <c r="D19" s="142"/>
      <c r="E19" s="114"/>
      <c r="F19" s="114"/>
      <c r="G19" s="115"/>
      <c r="H19" s="114"/>
      <c r="I19" s="114"/>
      <c r="J19" s="114"/>
    </row>
    <row r="20" spans="1:10" x14ac:dyDescent="0.2">
      <c r="A20" s="107"/>
      <c r="D20" s="126"/>
      <c r="E20" s="79"/>
      <c r="F20" s="79"/>
      <c r="G20" s="94"/>
      <c r="H20" s="79"/>
      <c r="I20" s="79"/>
      <c r="J20" s="79"/>
    </row>
    <row r="21" spans="1:10" x14ac:dyDescent="0.2">
      <c r="A21" s="76"/>
      <c r="B21" s="111" t="s">
        <v>98</v>
      </c>
      <c r="C21" s="133"/>
      <c r="D21" s="142"/>
      <c r="E21" s="114"/>
      <c r="F21" s="114"/>
      <c r="G21" s="115"/>
      <c r="H21" s="114"/>
      <c r="I21" s="114"/>
      <c r="J21" s="114"/>
    </row>
    <row r="22" spans="1:10" x14ac:dyDescent="0.2">
      <c r="A22" s="249"/>
      <c r="B22" s="250"/>
      <c r="D22" s="250"/>
      <c r="E22" s="250"/>
      <c r="F22" s="250"/>
      <c r="G22" s="250"/>
      <c r="H22" s="250"/>
      <c r="I22" s="250"/>
      <c r="J22" s="250"/>
    </row>
    <row r="23" spans="1:10" x14ac:dyDescent="0.2">
      <c r="A23" s="249"/>
      <c r="B23" s="250"/>
      <c r="D23" s="250"/>
      <c r="E23" s="250"/>
      <c r="F23" s="250"/>
      <c r="G23" s="250"/>
      <c r="H23" s="250"/>
      <c r="I23" s="178" t="s">
        <v>22</v>
      </c>
      <c r="J23" s="363">
        <f>J25+J32+J39+J47+J54</f>
        <v>41605</v>
      </c>
    </row>
    <row r="24" spans="1:10" x14ac:dyDescent="0.2">
      <c r="A24" s="249"/>
      <c r="B24" s="250"/>
      <c r="D24" s="250"/>
      <c r="E24" s="250"/>
      <c r="F24" s="250"/>
      <c r="G24" s="250"/>
      <c r="H24" s="250"/>
      <c r="I24" s="250"/>
      <c r="J24" s="250"/>
    </row>
    <row r="25" spans="1:10" x14ac:dyDescent="0.2">
      <c r="A25" s="249"/>
      <c r="B25" s="359" t="s">
        <v>711</v>
      </c>
      <c r="C25" s="133"/>
      <c r="D25" s="251"/>
      <c r="E25" s="251"/>
      <c r="F25" s="251"/>
      <c r="G25" s="251"/>
      <c r="H25" s="251"/>
      <c r="I25" s="251"/>
      <c r="J25" s="310">
        <f>SUM(J26:J31)</f>
        <v>5125</v>
      </c>
    </row>
    <row r="26" spans="1:10" x14ac:dyDescent="0.2">
      <c r="A26" s="249"/>
      <c r="B26" s="250" t="s">
        <v>712</v>
      </c>
      <c r="E26" s="253" t="s">
        <v>285</v>
      </c>
      <c r="F26" s="249" t="s">
        <v>265</v>
      </c>
      <c r="G26" s="250">
        <v>140</v>
      </c>
      <c r="H26" s="180">
        <v>12</v>
      </c>
      <c r="I26" s="250" t="s">
        <v>214</v>
      </c>
      <c r="J26" s="254">
        <f>G26*H26</f>
        <v>1680</v>
      </c>
    </row>
    <row r="27" spans="1:10" x14ac:dyDescent="0.2">
      <c r="A27" s="249"/>
      <c r="B27" s="250" t="s">
        <v>713</v>
      </c>
      <c r="E27" s="253" t="s">
        <v>286</v>
      </c>
      <c r="F27" s="249" t="s">
        <v>265</v>
      </c>
      <c r="G27" s="250">
        <v>140</v>
      </c>
      <c r="H27" s="177">
        <v>22.5</v>
      </c>
      <c r="I27" s="250" t="s">
        <v>214</v>
      </c>
      <c r="J27" s="254">
        <f>G27*H27</f>
        <v>3150</v>
      </c>
    </row>
    <row r="28" spans="1:10" x14ac:dyDescent="0.2">
      <c r="A28" s="249"/>
      <c r="B28" s="250"/>
      <c r="E28" s="253" t="s">
        <v>287</v>
      </c>
      <c r="F28" s="249" t="s">
        <v>265</v>
      </c>
      <c r="G28" s="250">
        <v>1</v>
      </c>
      <c r="H28" s="177">
        <v>100</v>
      </c>
      <c r="I28" s="250" t="s">
        <v>197</v>
      </c>
      <c r="J28" s="254">
        <f>G28*H28</f>
        <v>100</v>
      </c>
    </row>
    <row r="29" spans="1:10" x14ac:dyDescent="0.2">
      <c r="A29" s="249"/>
      <c r="B29" s="250"/>
      <c r="E29" s="253" t="s">
        <v>288</v>
      </c>
      <c r="F29" s="249" t="s">
        <v>265</v>
      </c>
      <c r="G29" s="250">
        <v>130</v>
      </c>
      <c r="H29" s="177">
        <v>1.5</v>
      </c>
      <c r="I29" s="250" t="s">
        <v>214</v>
      </c>
      <c r="J29" s="254">
        <f>G29*H29</f>
        <v>195</v>
      </c>
    </row>
    <row r="30" spans="1:10" x14ac:dyDescent="0.2">
      <c r="A30" s="249"/>
      <c r="B30" s="250"/>
      <c r="E30" s="253" t="s">
        <v>289</v>
      </c>
      <c r="F30" s="249" t="s">
        <v>265</v>
      </c>
      <c r="G30" s="250">
        <v>0</v>
      </c>
      <c r="H30" s="177">
        <v>5</v>
      </c>
      <c r="I30" s="250" t="s">
        <v>214</v>
      </c>
      <c r="J30" s="254">
        <f>G30*H30</f>
        <v>0</v>
      </c>
    </row>
    <row r="31" spans="1:10" x14ac:dyDescent="0.2">
      <c r="A31" s="249"/>
      <c r="B31" s="250"/>
      <c r="E31" s="250"/>
      <c r="F31" s="250"/>
      <c r="G31" s="250"/>
      <c r="H31" s="250"/>
      <c r="I31" s="250"/>
      <c r="J31" s="250"/>
    </row>
    <row r="32" spans="1:10" x14ac:dyDescent="0.2">
      <c r="A32" s="249"/>
      <c r="B32" s="359" t="s">
        <v>714</v>
      </c>
      <c r="C32" s="133"/>
      <c r="D32" s="133"/>
      <c r="E32" s="251"/>
      <c r="F32" s="251"/>
      <c r="G32" s="251"/>
      <c r="H32" s="251"/>
      <c r="I32" s="251"/>
      <c r="J32" s="310">
        <f>SUM(J33:J38)</f>
        <v>2555</v>
      </c>
    </row>
    <row r="33" spans="1:10" x14ac:dyDescent="0.2">
      <c r="A33" s="249"/>
      <c r="B33" s="250" t="s">
        <v>715</v>
      </c>
      <c r="E33" s="253" t="s">
        <v>285</v>
      </c>
      <c r="F33" s="249" t="s">
        <v>265</v>
      </c>
      <c r="G33" s="250">
        <v>80</v>
      </c>
      <c r="H33" s="180">
        <v>10</v>
      </c>
      <c r="I33" s="250" t="s">
        <v>214</v>
      </c>
      <c r="J33" s="254">
        <f>G33*H33</f>
        <v>800</v>
      </c>
    </row>
    <row r="34" spans="1:10" x14ac:dyDescent="0.2">
      <c r="A34" s="249"/>
      <c r="B34" s="250" t="s">
        <v>716</v>
      </c>
      <c r="E34" s="253" t="s">
        <v>286</v>
      </c>
      <c r="F34" s="249" t="s">
        <v>265</v>
      </c>
      <c r="G34" s="250">
        <v>80</v>
      </c>
      <c r="H34" s="177">
        <v>21</v>
      </c>
      <c r="I34" s="250" t="s">
        <v>214</v>
      </c>
      <c r="J34" s="254">
        <f>G34*H34</f>
        <v>1680</v>
      </c>
    </row>
    <row r="35" spans="1:10" x14ac:dyDescent="0.2">
      <c r="A35" s="249"/>
      <c r="B35" s="250"/>
      <c r="E35" s="253" t="s">
        <v>287</v>
      </c>
      <c r="F35" s="249" t="s">
        <v>265</v>
      </c>
      <c r="G35" s="250">
        <v>1</v>
      </c>
      <c r="H35" s="177">
        <v>75</v>
      </c>
      <c r="I35" s="250" t="s">
        <v>197</v>
      </c>
      <c r="J35" s="254">
        <f>G35*H35</f>
        <v>75</v>
      </c>
    </row>
    <row r="36" spans="1:10" x14ac:dyDescent="0.2">
      <c r="A36" s="249"/>
      <c r="B36" s="250"/>
      <c r="E36" s="253" t="s">
        <v>288</v>
      </c>
      <c r="F36" s="249" t="s">
        <v>265</v>
      </c>
      <c r="G36" s="250">
        <v>0</v>
      </c>
      <c r="H36" s="177">
        <v>1.5</v>
      </c>
      <c r="I36" s="250" t="s">
        <v>214</v>
      </c>
      <c r="J36" s="254">
        <f>G36*H36</f>
        <v>0</v>
      </c>
    </row>
    <row r="37" spans="1:10" x14ac:dyDescent="0.2">
      <c r="A37" s="249"/>
      <c r="B37" s="250"/>
      <c r="E37" s="253" t="s">
        <v>289</v>
      </c>
      <c r="F37" s="249" t="s">
        <v>265</v>
      </c>
      <c r="G37" s="250">
        <v>0</v>
      </c>
      <c r="H37" s="177">
        <v>5</v>
      </c>
      <c r="I37" s="250" t="s">
        <v>214</v>
      </c>
      <c r="J37" s="254">
        <f>G37*H37</f>
        <v>0</v>
      </c>
    </row>
    <row r="38" spans="1:10" x14ac:dyDescent="0.2">
      <c r="A38" s="249"/>
    </row>
    <row r="39" spans="1:10" x14ac:dyDescent="0.2">
      <c r="A39" s="249"/>
      <c r="B39" s="359" t="s">
        <v>717</v>
      </c>
      <c r="C39" s="133"/>
      <c r="D39" s="133"/>
      <c r="E39" s="133"/>
      <c r="F39" s="133"/>
      <c r="G39" s="133"/>
      <c r="H39" s="133"/>
      <c r="I39" s="133"/>
      <c r="J39" s="309">
        <f>SUM(J40:J46)</f>
        <v>7330</v>
      </c>
    </row>
    <row r="40" spans="1:10" x14ac:dyDescent="0.2">
      <c r="A40" s="249"/>
      <c r="B40" s="71" t="s">
        <v>719</v>
      </c>
      <c r="E40" s="253" t="s">
        <v>285</v>
      </c>
      <c r="F40" s="249" t="s">
        <v>265</v>
      </c>
      <c r="G40" s="250">
        <v>130</v>
      </c>
      <c r="H40" s="180">
        <v>15</v>
      </c>
      <c r="I40" s="250" t="s">
        <v>214</v>
      </c>
      <c r="J40" s="254">
        <f t="shared" ref="J40:J45" si="1">G40*H40</f>
        <v>1950</v>
      </c>
    </row>
    <row r="41" spans="1:10" x14ac:dyDescent="0.2">
      <c r="A41" s="249"/>
      <c r="B41" s="71" t="s">
        <v>718</v>
      </c>
      <c r="E41" s="253" t="s">
        <v>286</v>
      </c>
      <c r="F41" s="249" t="s">
        <v>265</v>
      </c>
      <c r="G41" s="250">
        <v>120</v>
      </c>
      <c r="H41" s="177">
        <v>22.5</v>
      </c>
      <c r="I41" s="250" t="s">
        <v>214</v>
      </c>
      <c r="J41" s="254">
        <f t="shared" si="1"/>
        <v>2700</v>
      </c>
    </row>
    <row r="42" spans="1:10" x14ac:dyDescent="0.2">
      <c r="A42" s="249"/>
      <c r="E42" s="253" t="s">
        <v>287</v>
      </c>
      <c r="F42" s="249" t="s">
        <v>265</v>
      </c>
      <c r="G42" s="250">
        <v>1</v>
      </c>
      <c r="H42" s="177">
        <v>100</v>
      </c>
      <c r="I42" s="250" t="s">
        <v>197</v>
      </c>
      <c r="J42" s="254">
        <f t="shared" si="1"/>
        <v>100</v>
      </c>
    </row>
    <row r="43" spans="1:10" x14ac:dyDescent="0.2">
      <c r="A43" s="249"/>
      <c r="E43" s="253" t="s">
        <v>288</v>
      </c>
      <c r="F43" s="249" t="s">
        <v>265</v>
      </c>
      <c r="G43" s="250">
        <v>120</v>
      </c>
      <c r="H43" s="177">
        <v>1.5</v>
      </c>
      <c r="I43" s="250" t="s">
        <v>214</v>
      </c>
      <c r="J43" s="254">
        <f t="shared" si="1"/>
        <v>180</v>
      </c>
    </row>
    <row r="44" spans="1:10" x14ac:dyDescent="0.2">
      <c r="A44" s="249"/>
      <c r="E44" s="253" t="s">
        <v>289</v>
      </c>
      <c r="F44" s="249" t="s">
        <v>265</v>
      </c>
      <c r="G44" s="250">
        <v>0</v>
      </c>
      <c r="H44" s="177">
        <v>5</v>
      </c>
      <c r="I44" s="250" t="s">
        <v>214</v>
      </c>
      <c r="J44" s="254">
        <f t="shared" si="1"/>
        <v>0</v>
      </c>
    </row>
    <row r="45" spans="1:10" x14ac:dyDescent="0.2">
      <c r="A45" s="249"/>
      <c r="E45" s="253" t="s">
        <v>600</v>
      </c>
      <c r="F45" s="249" t="s">
        <v>265</v>
      </c>
      <c r="G45" s="250">
        <v>120</v>
      </c>
      <c r="H45" s="177">
        <v>20</v>
      </c>
      <c r="I45" s="250" t="s">
        <v>214</v>
      </c>
      <c r="J45" s="254">
        <f t="shared" si="1"/>
        <v>2400</v>
      </c>
    </row>
    <row r="46" spans="1:10" x14ac:dyDescent="0.2">
      <c r="A46" s="249"/>
    </row>
    <row r="47" spans="1:10" x14ac:dyDescent="0.2">
      <c r="A47" s="249"/>
      <c r="B47" s="359" t="s">
        <v>720</v>
      </c>
      <c r="C47" s="133"/>
      <c r="D47" s="133"/>
      <c r="E47" s="133"/>
      <c r="F47" s="133"/>
      <c r="G47" s="133"/>
      <c r="H47" s="133"/>
      <c r="I47" s="133"/>
      <c r="J47" s="309">
        <f>SUM(J48:J53)</f>
        <v>24540</v>
      </c>
    </row>
    <row r="48" spans="1:10" x14ac:dyDescent="0.2">
      <c r="A48" s="249"/>
      <c r="B48" s="71" t="s">
        <v>721</v>
      </c>
      <c r="E48" s="253" t="s">
        <v>285</v>
      </c>
      <c r="F48" s="249" t="s">
        <v>265</v>
      </c>
      <c r="G48" s="250">
        <v>760</v>
      </c>
      <c r="H48" s="180">
        <v>10</v>
      </c>
      <c r="I48" s="250" t="s">
        <v>214</v>
      </c>
      <c r="J48" s="254">
        <f t="shared" ref="J48:J52" si="2">G48*H48</f>
        <v>7600</v>
      </c>
    </row>
    <row r="49" spans="1:10" x14ac:dyDescent="0.2">
      <c r="A49" s="249"/>
      <c r="B49" s="71" t="s">
        <v>722</v>
      </c>
      <c r="E49" s="253" t="s">
        <v>286</v>
      </c>
      <c r="F49" s="249" t="s">
        <v>265</v>
      </c>
      <c r="G49" s="250">
        <v>720</v>
      </c>
      <c r="H49" s="177">
        <v>21</v>
      </c>
      <c r="I49" s="250" t="s">
        <v>214</v>
      </c>
      <c r="J49" s="254">
        <f t="shared" si="2"/>
        <v>15120</v>
      </c>
    </row>
    <row r="50" spans="1:10" x14ac:dyDescent="0.2">
      <c r="A50" s="249"/>
      <c r="E50" s="253" t="s">
        <v>287</v>
      </c>
      <c r="F50" s="249" t="s">
        <v>265</v>
      </c>
      <c r="G50" s="250">
        <v>1</v>
      </c>
      <c r="H50" s="177">
        <v>300</v>
      </c>
      <c r="I50" s="250" t="s">
        <v>197</v>
      </c>
      <c r="J50" s="254">
        <f t="shared" si="2"/>
        <v>300</v>
      </c>
    </row>
    <row r="51" spans="1:10" x14ac:dyDescent="0.2">
      <c r="A51" s="249"/>
      <c r="E51" s="253" t="s">
        <v>288</v>
      </c>
      <c r="F51" s="249" t="s">
        <v>265</v>
      </c>
      <c r="G51" s="250">
        <v>0</v>
      </c>
      <c r="H51" s="177">
        <v>1.5</v>
      </c>
      <c r="I51" s="250" t="s">
        <v>214</v>
      </c>
      <c r="J51" s="254">
        <f t="shared" si="2"/>
        <v>0</v>
      </c>
    </row>
    <row r="52" spans="1:10" x14ac:dyDescent="0.2">
      <c r="A52" s="249"/>
      <c r="E52" s="253" t="s">
        <v>290</v>
      </c>
      <c r="F52" s="249" t="s">
        <v>265</v>
      </c>
      <c r="G52" s="250">
        <v>760</v>
      </c>
      <c r="H52" s="177">
        <v>2</v>
      </c>
      <c r="I52" s="250" t="s">
        <v>214</v>
      </c>
      <c r="J52" s="254">
        <f t="shared" si="2"/>
        <v>1520</v>
      </c>
    </row>
    <row r="53" spans="1:10" x14ac:dyDescent="0.2">
      <c r="A53" s="249"/>
      <c r="E53" s="253"/>
      <c r="F53" s="250"/>
      <c r="H53" s="82"/>
      <c r="J53" s="254"/>
    </row>
    <row r="54" spans="1:10" x14ac:dyDescent="0.2">
      <c r="A54" s="249"/>
      <c r="B54" s="359" t="s">
        <v>723</v>
      </c>
      <c r="C54" s="133"/>
      <c r="D54" s="133"/>
      <c r="E54" s="133"/>
      <c r="F54" s="133"/>
      <c r="G54" s="133"/>
      <c r="H54" s="133"/>
      <c r="I54" s="133"/>
      <c r="J54" s="309">
        <f>SUM(J55:J60)</f>
        <v>2055</v>
      </c>
    </row>
    <row r="55" spans="1:10" x14ac:dyDescent="0.2">
      <c r="A55" s="249"/>
      <c r="B55" s="71" t="s">
        <v>724</v>
      </c>
      <c r="E55" s="253" t="s">
        <v>285</v>
      </c>
      <c r="F55" s="249" t="s">
        <v>265</v>
      </c>
      <c r="G55" s="71">
        <v>60</v>
      </c>
      <c r="H55" s="180">
        <v>10</v>
      </c>
      <c r="I55" s="71" t="s">
        <v>214</v>
      </c>
      <c r="J55" s="254">
        <f>G55*H55</f>
        <v>600</v>
      </c>
    </row>
    <row r="56" spans="1:10" x14ac:dyDescent="0.2">
      <c r="A56" s="249"/>
      <c r="B56" s="71" t="s">
        <v>725</v>
      </c>
      <c r="E56" s="253" t="s">
        <v>286</v>
      </c>
      <c r="F56" s="249" t="s">
        <v>265</v>
      </c>
      <c r="G56" s="71">
        <v>60</v>
      </c>
      <c r="H56" s="82">
        <v>21</v>
      </c>
      <c r="I56" s="71" t="s">
        <v>214</v>
      </c>
      <c r="J56" s="254">
        <f>G56*H56</f>
        <v>1260</v>
      </c>
    </row>
    <row r="57" spans="1:10" x14ac:dyDescent="0.2">
      <c r="A57" s="249"/>
      <c r="E57" s="253" t="s">
        <v>287</v>
      </c>
      <c r="F57" s="249" t="s">
        <v>265</v>
      </c>
      <c r="G57" s="71">
        <v>1</v>
      </c>
      <c r="H57" s="82">
        <v>75</v>
      </c>
      <c r="I57" s="71" t="s">
        <v>197</v>
      </c>
      <c r="J57" s="254">
        <f>G57*H57</f>
        <v>75</v>
      </c>
    </row>
    <row r="58" spans="1:10" x14ac:dyDescent="0.2">
      <c r="A58" s="249"/>
      <c r="E58" s="253" t="s">
        <v>288</v>
      </c>
      <c r="F58" s="249" t="s">
        <v>265</v>
      </c>
      <c r="G58" s="71">
        <v>0</v>
      </c>
      <c r="H58" s="82">
        <v>1.5</v>
      </c>
      <c r="I58" s="71" t="s">
        <v>214</v>
      </c>
      <c r="J58" s="254">
        <f>G58*H58</f>
        <v>0</v>
      </c>
    </row>
    <row r="59" spans="1:10" x14ac:dyDescent="0.2">
      <c r="A59" s="249"/>
      <c r="E59" s="253" t="s">
        <v>290</v>
      </c>
      <c r="F59" s="249" t="s">
        <v>265</v>
      </c>
      <c r="G59" s="71">
        <v>60</v>
      </c>
      <c r="H59" s="82">
        <v>2</v>
      </c>
      <c r="I59" s="71" t="s">
        <v>214</v>
      </c>
      <c r="J59" s="254">
        <f>G59*H59</f>
        <v>120</v>
      </c>
    </row>
    <row r="60" spans="1:10" x14ac:dyDescent="0.2">
      <c r="A60" s="249"/>
      <c r="E60" s="253"/>
      <c r="F60" s="250"/>
      <c r="H60" s="82"/>
      <c r="J60" s="254"/>
    </row>
    <row r="61" spans="1:10" x14ac:dyDescent="0.2">
      <c r="A61" s="76"/>
      <c r="B61" s="111" t="s">
        <v>742</v>
      </c>
      <c r="C61" s="133"/>
      <c r="D61" s="142"/>
      <c r="E61" s="114"/>
      <c r="F61" s="114"/>
      <c r="G61" s="115"/>
      <c r="H61" s="114"/>
      <c r="I61" s="114"/>
      <c r="J61" s="114"/>
    </row>
    <row r="62" spans="1:10" x14ac:dyDescent="0.2">
      <c r="A62" s="249"/>
      <c r="B62" s="250"/>
      <c r="D62" s="249"/>
      <c r="E62" s="249"/>
      <c r="F62" s="249"/>
      <c r="G62" s="249"/>
      <c r="H62" s="250"/>
      <c r="I62" s="177"/>
      <c r="J62" s="250"/>
    </row>
    <row r="63" spans="1:10" x14ac:dyDescent="0.2">
      <c r="I63" s="101" t="s">
        <v>22</v>
      </c>
      <c r="J63" s="98">
        <f>J65+J72+J79+J86</f>
        <v>6325</v>
      </c>
    </row>
    <row r="64" spans="1:10" x14ac:dyDescent="0.2">
      <c r="A64" s="249"/>
      <c r="B64" s="250"/>
      <c r="D64" s="249"/>
      <c r="E64" s="249"/>
      <c r="F64" s="249"/>
      <c r="G64" s="249"/>
      <c r="H64" s="250"/>
      <c r="I64" s="177"/>
      <c r="J64" s="250"/>
    </row>
    <row r="65" spans="1:10" x14ac:dyDescent="0.2">
      <c r="A65" s="249"/>
      <c r="B65" s="251" t="s">
        <v>743</v>
      </c>
      <c r="C65" s="133"/>
      <c r="D65" s="133"/>
      <c r="E65" s="133"/>
      <c r="F65" s="133"/>
      <c r="G65" s="133"/>
      <c r="H65" s="133"/>
      <c r="I65" s="133"/>
      <c r="J65" s="309">
        <f>SUM(J66:J71)</f>
        <v>1750</v>
      </c>
    </row>
    <row r="66" spans="1:10" x14ac:dyDescent="0.2">
      <c r="A66" s="249"/>
      <c r="B66" s="250" t="s">
        <v>726</v>
      </c>
      <c r="D66" s="249"/>
      <c r="E66" s="84" t="s">
        <v>291</v>
      </c>
      <c r="F66" s="125" t="s">
        <v>265</v>
      </c>
      <c r="G66" s="71">
        <v>40</v>
      </c>
      <c r="H66" s="99">
        <v>20</v>
      </c>
      <c r="I66" s="71" t="s">
        <v>214</v>
      </c>
      <c r="J66" s="254">
        <f>G66*H66</f>
        <v>800</v>
      </c>
    </row>
    <row r="67" spans="1:10" x14ac:dyDescent="0.2">
      <c r="A67" s="249"/>
      <c r="B67" s="250" t="s">
        <v>727</v>
      </c>
      <c r="D67" s="249"/>
      <c r="E67" s="84"/>
      <c r="F67" s="125"/>
      <c r="H67" s="82"/>
      <c r="J67" s="254"/>
    </row>
    <row r="68" spans="1:10" x14ac:dyDescent="0.2">
      <c r="A68" s="249"/>
      <c r="B68" s="250"/>
      <c r="D68" s="249"/>
      <c r="E68" s="253" t="s">
        <v>286</v>
      </c>
      <c r="F68" s="125" t="s">
        <v>265</v>
      </c>
      <c r="G68" s="71">
        <v>30</v>
      </c>
      <c r="H68" s="82">
        <v>30</v>
      </c>
      <c r="I68" s="71" t="s">
        <v>214</v>
      </c>
      <c r="J68" s="254">
        <f>G68*H68</f>
        <v>900</v>
      </c>
    </row>
    <row r="69" spans="1:10" x14ac:dyDescent="0.2">
      <c r="A69" s="249"/>
      <c r="B69" s="250"/>
      <c r="D69" s="249"/>
      <c r="E69" s="84" t="s">
        <v>287</v>
      </c>
      <c r="F69" s="125" t="s">
        <v>265</v>
      </c>
      <c r="G69" s="71">
        <v>1</v>
      </c>
      <c r="H69" s="82">
        <v>50</v>
      </c>
      <c r="I69" s="71" t="s">
        <v>197</v>
      </c>
      <c r="J69" s="254">
        <f>G69*H69</f>
        <v>50</v>
      </c>
    </row>
    <row r="70" spans="1:10" x14ac:dyDescent="0.2">
      <c r="A70" s="249"/>
      <c r="E70" s="84" t="s">
        <v>293</v>
      </c>
      <c r="F70" s="125" t="s">
        <v>265</v>
      </c>
      <c r="G70" s="71">
        <v>0</v>
      </c>
      <c r="H70" s="82">
        <v>1.5</v>
      </c>
      <c r="I70" s="71" t="s">
        <v>214</v>
      </c>
      <c r="J70" s="254">
        <f>G70*H70</f>
        <v>0</v>
      </c>
    </row>
    <row r="71" spans="1:10" x14ac:dyDescent="0.2">
      <c r="A71" s="249"/>
    </row>
    <row r="72" spans="1:10" x14ac:dyDescent="0.2">
      <c r="A72" s="249"/>
      <c r="B72" s="251" t="s">
        <v>744</v>
      </c>
      <c r="C72" s="133"/>
      <c r="D72" s="133"/>
      <c r="E72" s="133"/>
      <c r="F72" s="133"/>
      <c r="G72" s="133"/>
      <c r="H72" s="133"/>
      <c r="I72" s="133"/>
      <c r="J72" s="309">
        <f>SUM(J73:J78)</f>
        <v>1500</v>
      </c>
    </row>
    <row r="73" spans="1:10" x14ac:dyDescent="0.2">
      <c r="A73" s="249"/>
      <c r="B73" s="71" t="s">
        <v>745</v>
      </c>
      <c r="E73" s="84" t="s">
        <v>291</v>
      </c>
      <c r="F73" s="125" t="s">
        <v>265</v>
      </c>
      <c r="G73" s="71">
        <v>25</v>
      </c>
      <c r="H73" s="99">
        <v>20</v>
      </c>
      <c r="I73" s="71" t="s">
        <v>214</v>
      </c>
      <c r="J73" s="254">
        <f>G73*H73</f>
        <v>500</v>
      </c>
    </row>
    <row r="74" spans="1:10" x14ac:dyDescent="0.2">
      <c r="A74" s="249"/>
      <c r="E74" s="84" t="s">
        <v>292</v>
      </c>
      <c r="F74" s="125" t="s">
        <v>265</v>
      </c>
      <c r="G74" s="71">
        <v>1</v>
      </c>
      <c r="H74" s="82">
        <v>150</v>
      </c>
      <c r="I74" s="71" t="s">
        <v>197</v>
      </c>
      <c r="J74" s="254">
        <f>G74*H74</f>
        <v>150</v>
      </c>
    </row>
    <row r="75" spans="1:10" x14ac:dyDescent="0.2">
      <c r="A75" s="249"/>
      <c r="E75" s="253" t="s">
        <v>286</v>
      </c>
      <c r="F75" s="125" t="s">
        <v>265</v>
      </c>
      <c r="G75" s="71">
        <v>25</v>
      </c>
      <c r="H75" s="82">
        <v>32</v>
      </c>
      <c r="I75" s="71" t="s">
        <v>214</v>
      </c>
      <c r="J75" s="254">
        <f>G75*H75</f>
        <v>800</v>
      </c>
    </row>
    <row r="76" spans="1:10" x14ac:dyDescent="0.2">
      <c r="A76" s="249"/>
      <c r="E76" s="84" t="s">
        <v>287</v>
      </c>
      <c r="F76" s="125" t="s">
        <v>265</v>
      </c>
      <c r="G76" s="71">
        <v>1</v>
      </c>
      <c r="H76" s="82">
        <v>50</v>
      </c>
      <c r="I76" s="71" t="s">
        <v>197</v>
      </c>
      <c r="J76" s="254">
        <f>G76*H76</f>
        <v>50</v>
      </c>
    </row>
    <row r="77" spans="1:10" x14ac:dyDescent="0.2">
      <c r="A77" s="249"/>
      <c r="E77" s="84" t="s">
        <v>293</v>
      </c>
      <c r="F77" s="125" t="s">
        <v>265</v>
      </c>
      <c r="G77" s="71">
        <v>0</v>
      </c>
      <c r="H77" s="82">
        <v>1.5</v>
      </c>
      <c r="I77" s="71" t="s">
        <v>214</v>
      </c>
      <c r="J77" s="254">
        <f>G77*H77</f>
        <v>0</v>
      </c>
    </row>
    <row r="78" spans="1:10" x14ac:dyDescent="0.2">
      <c r="A78" s="249"/>
    </row>
    <row r="79" spans="1:10" x14ac:dyDescent="0.2">
      <c r="A79" s="249"/>
      <c r="B79" s="251" t="s">
        <v>746</v>
      </c>
      <c r="C79" s="133"/>
      <c r="D79" s="133"/>
      <c r="E79" s="133"/>
      <c r="F79" s="133"/>
      <c r="G79" s="133"/>
      <c r="H79" s="133"/>
      <c r="I79" s="133"/>
      <c r="J79" s="309">
        <f>SUM(J80:J85)</f>
        <v>985</v>
      </c>
    </row>
    <row r="80" spans="1:10" x14ac:dyDescent="0.2">
      <c r="A80" s="249"/>
      <c r="B80" s="71" t="s">
        <v>747</v>
      </c>
      <c r="E80" s="84" t="s">
        <v>291</v>
      </c>
      <c r="F80" s="125" t="s">
        <v>265</v>
      </c>
      <c r="G80" s="71">
        <v>18</v>
      </c>
      <c r="H80" s="99">
        <v>15</v>
      </c>
      <c r="I80" s="71" t="s">
        <v>214</v>
      </c>
      <c r="J80" s="254">
        <f>G80*H80</f>
        <v>270</v>
      </c>
    </row>
    <row r="81" spans="1:10" x14ac:dyDescent="0.2">
      <c r="A81" s="249"/>
      <c r="E81" s="84" t="s">
        <v>292</v>
      </c>
      <c r="F81" s="125" t="s">
        <v>265</v>
      </c>
      <c r="G81" s="71">
        <v>1</v>
      </c>
      <c r="H81" s="82">
        <v>125</v>
      </c>
      <c r="I81" s="71" t="s">
        <v>197</v>
      </c>
      <c r="J81" s="254">
        <f>G81*H81</f>
        <v>125</v>
      </c>
    </row>
    <row r="82" spans="1:10" x14ac:dyDescent="0.2">
      <c r="A82" s="249"/>
      <c r="E82" s="253" t="s">
        <v>286</v>
      </c>
      <c r="F82" s="125" t="s">
        <v>265</v>
      </c>
      <c r="G82" s="71">
        <v>18</v>
      </c>
      <c r="H82" s="82">
        <v>30</v>
      </c>
      <c r="I82" s="71" t="s">
        <v>214</v>
      </c>
      <c r="J82" s="254">
        <f>G82*H82</f>
        <v>540</v>
      </c>
    </row>
    <row r="83" spans="1:10" x14ac:dyDescent="0.2">
      <c r="A83" s="249"/>
      <c r="E83" s="84" t="s">
        <v>287</v>
      </c>
      <c r="F83" s="125" t="s">
        <v>265</v>
      </c>
      <c r="G83" s="71">
        <v>1</v>
      </c>
      <c r="H83" s="82">
        <v>50</v>
      </c>
      <c r="I83" s="71" t="s">
        <v>197</v>
      </c>
      <c r="J83" s="254">
        <f>G83*H83</f>
        <v>50</v>
      </c>
    </row>
    <row r="84" spans="1:10" x14ac:dyDescent="0.2">
      <c r="A84" s="249"/>
      <c r="E84" s="84" t="s">
        <v>293</v>
      </c>
      <c r="F84" s="125" t="s">
        <v>265</v>
      </c>
      <c r="G84" s="71">
        <v>0</v>
      </c>
      <c r="H84" s="82">
        <v>1.5</v>
      </c>
      <c r="I84" s="71" t="s">
        <v>214</v>
      </c>
      <c r="J84" s="254">
        <f>G84*H84</f>
        <v>0</v>
      </c>
    </row>
    <row r="85" spans="1:10" x14ac:dyDescent="0.2">
      <c r="A85" s="249"/>
      <c r="E85" s="84"/>
      <c r="F85" s="125"/>
      <c r="H85" s="82"/>
      <c r="J85" s="254"/>
    </row>
    <row r="86" spans="1:10" x14ac:dyDescent="0.2">
      <c r="A86" s="249"/>
      <c r="B86" s="251" t="s">
        <v>748</v>
      </c>
      <c r="C86" s="133"/>
      <c r="D86" s="133"/>
      <c r="E86" s="216"/>
      <c r="F86" s="133"/>
      <c r="G86" s="133"/>
      <c r="H86" s="203"/>
      <c r="I86" s="133"/>
      <c r="J86" s="309">
        <f>SUM(J87:J92)</f>
        <v>2090</v>
      </c>
    </row>
    <row r="87" spans="1:10" x14ac:dyDescent="0.2">
      <c r="A87" s="249"/>
      <c r="B87" s="71" t="s">
        <v>749</v>
      </c>
      <c r="E87" s="84" t="s">
        <v>291</v>
      </c>
      <c r="F87" s="125" t="s">
        <v>265</v>
      </c>
      <c r="G87" s="71">
        <v>45</v>
      </c>
      <c r="H87" s="99">
        <v>12</v>
      </c>
      <c r="I87" s="71" t="s">
        <v>214</v>
      </c>
      <c r="J87" s="254">
        <f>G87*H87</f>
        <v>540</v>
      </c>
    </row>
    <row r="88" spans="1:10" x14ac:dyDescent="0.2">
      <c r="A88" s="249"/>
      <c r="E88" s="84" t="s">
        <v>292</v>
      </c>
      <c r="F88" s="125" t="s">
        <v>265</v>
      </c>
      <c r="G88" s="71">
        <v>1</v>
      </c>
      <c r="H88" s="82">
        <v>150</v>
      </c>
      <c r="I88" s="71" t="s">
        <v>197</v>
      </c>
      <c r="J88" s="254">
        <f>G88*H88</f>
        <v>150</v>
      </c>
    </row>
    <row r="89" spans="1:10" x14ac:dyDescent="0.2">
      <c r="A89" s="249"/>
      <c r="E89" s="253" t="s">
        <v>286</v>
      </c>
      <c r="F89" s="125" t="s">
        <v>265</v>
      </c>
      <c r="G89" s="71">
        <v>45</v>
      </c>
      <c r="H89" s="82">
        <v>30</v>
      </c>
      <c r="I89" s="71" t="s">
        <v>214</v>
      </c>
      <c r="J89" s="254">
        <f>G89*H89</f>
        <v>1350</v>
      </c>
    </row>
    <row r="90" spans="1:10" x14ac:dyDescent="0.2">
      <c r="A90" s="249"/>
      <c r="E90" s="84" t="s">
        <v>287</v>
      </c>
      <c r="F90" s="125" t="s">
        <v>265</v>
      </c>
      <c r="G90" s="71">
        <v>1</v>
      </c>
      <c r="H90" s="82">
        <v>50</v>
      </c>
      <c r="I90" s="71" t="s">
        <v>197</v>
      </c>
      <c r="J90" s="254">
        <f>G90*H90</f>
        <v>50</v>
      </c>
    </row>
    <row r="91" spans="1:10" x14ac:dyDescent="0.2">
      <c r="A91" s="249"/>
      <c r="E91" s="84" t="s">
        <v>293</v>
      </c>
      <c r="F91" s="125" t="s">
        <v>265</v>
      </c>
      <c r="G91" s="71">
        <v>0</v>
      </c>
      <c r="H91" s="82">
        <v>1.5</v>
      </c>
      <c r="I91" s="71" t="s">
        <v>214</v>
      </c>
      <c r="J91" s="254">
        <f>G91*H91</f>
        <v>0</v>
      </c>
    </row>
    <row r="92" spans="1:10" x14ac:dyDescent="0.2">
      <c r="A92" s="249"/>
      <c r="E92" s="84"/>
      <c r="F92" s="125"/>
      <c r="H92" s="82"/>
      <c r="J92" s="254"/>
    </row>
    <row r="93" spans="1:10" x14ac:dyDescent="0.2">
      <c r="A93" s="249"/>
      <c r="B93" s="250"/>
      <c r="D93" s="84"/>
      <c r="E93" s="125"/>
      <c r="H93" s="82"/>
      <c r="J93" s="254"/>
    </row>
    <row r="94" spans="1:10" x14ac:dyDescent="0.2">
      <c r="A94" s="101"/>
      <c r="B94" s="111" t="s">
        <v>99</v>
      </c>
      <c r="C94" s="133"/>
      <c r="D94" s="142"/>
      <c r="E94" s="114"/>
      <c r="F94" s="114"/>
      <c r="G94" s="115"/>
      <c r="H94" s="114"/>
      <c r="I94" s="114"/>
      <c r="J94" s="114"/>
    </row>
    <row r="95" spans="1:10" x14ac:dyDescent="0.2">
      <c r="A95" s="249"/>
      <c r="B95" s="250"/>
      <c r="D95" s="249"/>
      <c r="E95" s="249"/>
      <c r="F95" s="249"/>
      <c r="G95" s="249"/>
      <c r="H95" s="250"/>
      <c r="I95" s="177"/>
      <c r="J95" s="250"/>
    </row>
    <row r="96" spans="1:10" x14ac:dyDescent="0.2">
      <c r="A96" s="249"/>
      <c r="B96" s="250"/>
      <c r="D96" s="249"/>
      <c r="E96" s="249"/>
      <c r="F96" s="249"/>
      <c r="G96" s="249"/>
      <c r="H96" s="250"/>
      <c r="I96" s="181" t="s">
        <v>22</v>
      </c>
      <c r="J96" s="179">
        <f>J98+J112+J125</f>
        <v>27424</v>
      </c>
    </row>
    <row r="97" spans="1:10" x14ac:dyDescent="0.2">
      <c r="A97" s="249"/>
      <c r="B97" s="250"/>
      <c r="D97" s="249"/>
      <c r="E97" s="249"/>
      <c r="F97" s="249"/>
      <c r="G97" s="249"/>
      <c r="H97" s="250"/>
      <c r="I97" s="177"/>
      <c r="J97" s="250"/>
    </row>
    <row r="98" spans="1:10" x14ac:dyDescent="0.2">
      <c r="A98" s="249"/>
      <c r="B98" s="251" t="s">
        <v>760</v>
      </c>
      <c r="C98" s="133"/>
      <c r="D98" s="255"/>
      <c r="E98" s="255"/>
      <c r="F98" s="255"/>
      <c r="G98" s="255"/>
      <c r="H98" s="251"/>
      <c r="I98" s="217"/>
      <c r="J98" s="310">
        <f>SUM(J99:J111)</f>
        <v>16340</v>
      </c>
    </row>
    <row r="99" spans="1:10" x14ac:dyDescent="0.2">
      <c r="A99" s="249"/>
      <c r="B99" s="250" t="s">
        <v>761</v>
      </c>
      <c r="E99" s="84" t="s">
        <v>291</v>
      </c>
      <c r="F99" s="125" t="s">
        <v>265</v>
      </c>
      <c r="G99" s="71">
        <v>230</v>
      </c>
      <c r="H99" s="99">
        <v>13.5</v>
      </c>
      <c r="I99" s="71" t="s">
        <v>214</v>
      </c>
      <c r="J99" s="254">
        <f t="shared" ref="J99:J109" si="3">G99*H99</f>
        <v>3105</v>
      </c>
    </row>
    <row r="100" spans="1:10" x14ac:dyDescent="0.2">
      <c r="A100" s="249"/>
      <c r="B100" s="250"/>
      <c r="E100" s="84" t="s">
        <v>294</v>
      </c>
      <c r="F100" s="125" t="s">
        <v>265</v>
      </c>
      <c r="G100" s="71">
        <v>1</v>
      </c>
      <c r="H100" s="82">
        <v>550</v>
      </c>
      <c r="I100" s="71" t="s">
        <v>197</v>
      </c>
      <c r="J100" s="254">
        <f t="shared" si="3"/>
        <v>550</v>
      </c>
    </row>
    <row r="101" spans="1:10" x14ac:dyDescent="0.2">
      <c r="A101" s="249"/>
      <c r="B101" s="250" t="s">
        <v>762</v>
      </c>
      <c r="E101" s="84" t="s">
        <v>295</v>
      </c>
      <c r="F101" s="125" t="s">
        <v>265</v>
      </c>
      <c r="G101" s="71">
        <v>40</v>
      </c>
      <c r="H101" s="99">
        <v>13.5</v>
      </c>
      <c r="I101" s="71" t="s">
        <v>214</v>
      </c>
      <c r="J101" s="254">
        <f t="shared" si="3"/>
        <v>540</v>
      </c>
    </row>
    <row r="102" spans="1:10" x14ac:dyDescent="0.2">
      <c r="A102" s="249"/>
      <c r="B102" s="250" t="s">
        <v>762</v>
      </c>
      <c r="E102" s="84" t="s">
        <v>98</v>
      </c>
      <c r="F102" s="125" t="s">
        <v>265</v>
      </c>
      <c r="G102" s="71">
        <v>40</v>
      </c>
      <c r="H102" s="99">
        <v>18.5</v>
      </c>
      <c r="I102" s="71" t="s">
        <v>214</v>
      </c>
      <c r="J102" s="254">
        <f t="shared" si="3"/>
        <v>740</v>
      </c>
    </row>
    <row r="103" spans="1:10" x14ac:dyDescent="0.2">
      <c r="A103" s="249"/>
      <c r="B103" s="250" t="s">
        <v>763</v>
      </c>
      <c r="E103" s="84" t="s">
        <v>296</v>
      </c>
      <c r="F103" s="125" t="s">
        <v>265</v>
      </c>
      <c r="G103" s="71">
        <v>32</v>
      </c>
      <c r="H103" s="82">
        <v>15</v>
      </c>
      <c r="I103" s="71" t="s">
        <v>197</v>
      </c>
      <c r="J103" s="254">
        <f t="shared" si="3"/>
        <v>480</v>
      </c>
    </row>
    <row r="104" spans="1:10" x14ac:dyDescent="0.2">
      <c r="A104" s="249"/>
      <c r="B104" s="250"/>
      <c r="E104" s="84" t="s">
        <v>286</v>
      </c>
      <c r="F104" s="125" t="s">
        <v>265</v>
      </c>
      <c r="G104" s="71">
        <f>G99+G101</f>
        <v>270</v>
      </c>
      <c r="H104" s="82">
        <v>22.5</v>
      </c>
      <c r="I104" s="71" t="s">
        <v>214</v>
      </c>
      <c r="J104" s="254">
        <f t="shared" si="3"/>
        <v>6075</v>
      </c>
    </row>
    <row r="105" spans="1:10" x14ac:dyDescent="0.2">
      <c r="A105" s="249"/>
      <c r="B105" s="250"/>
      <c r="E105" s="84" t="s">
        <v>603</v>
      </c>
      <c r="F105" s="125" t="s">
        <v>265</v>
      </c>
      <c r="G105" s="71">
        <v>0</v>
      </c>
      <c r="H105" s="82">
        <v>300</v>
      </c>
      <c r="I105" s="71" t="s">
        <v>197</v>
      </c>
      <c r="J105" s="254">
        <f t="shared" ref="J105" si="4">G105*H105</f>
        <v>0</v>
      </c>
    </row>
    <row r="106" spans="1:10" x14ac:dyDescent="0.2">
      <c r="A106" s="249"/>
      <c r="B106" s="250"/>
      <c r="E106" s="84" t="s">
        <v>764</v>
      </c>
      <c r="F106" s="125" t="s">
        <v>265</v>
      </c>
      <c r="G106" s="71">
        <v>1</v>
      </c>
      <c r="H106" s="82">
        <v>1200</v>
      </c>
      <c r="I106" s="71" t="s">
        <v>197</v>
      </c>
      <c r="J106" s="254">
        <f t="shared" si="3"/>
        <v>1200</v>
      </c>
    </row>
    <row r="107" spans="1:10" x14ac:dyDescent="0.2">
      <c r="A107" s="249"/>
      <c r="B107" s="250"/>
      <c r="E107" s="84" t="s">
        <v>601</v>
      </c>
      <c r="F107" s="125" t="s">
        <v>265</v>
      </c>
      <c r="G107" s="71">
        <v>40</v>
      </c>
      <c r="H107" s="82">
        <v>85</v>
      </c>
      <c r="I107" s="71" t="s">
        <v>214</v>
      </c>
      <c r="J107" s="254">
        <f t="shared" ref="J107" si="5">G107*H107</f>
        <v>3400</v>
      </c>
    </row>
    <row r="108" spans="1:10" x14ac:dyDescent="0.2">
      <c r="A108" s="249"/>
      <c r="B108" s="250"/>
      <c r="E108" s="84" t="s">
        <v>602</v>
      </c>
      <c r="F108" s="125" t="s">
        <v>265</v>
      </c>
      <c r="G108" s="71">
        <v>1</v>
      </c>
      <c r="H108" s="82">
        <v>150</v>
      </c>
      <c r="I108" s="71" t="s">
        <v>197</v>
      </c>
      <c r="J108" s="254">
        <f t="shared" ref="J108" si="6">G108*H108</f>
        <v>150</v>
      </c>
    </row>
    <row r="109" spans="1:10" x14ac:dyDescent="0.2">
      <c r="A109" s="249"/>
      <c r="B109" s="250"/>
      <c r="E109" s="84" t="s">
        <v>297</v>
      </c>
      <c r="F109" s="125" t="s">
        <v>265</v>
      </c>
      <c r="G109" s="71">
        <v>0</v>
      </c>
      <c r="H109" s="82">
        <v>1.5</v>
      </c>
      <c r="I109" s="71" t="s">
        <v>214</v>
      </c>
      <c r="J109" s="254">
        <f t="shared" si="3"/>
        <v>0</v>
      </c>
    </row>
    <row r="110" spans="1:10" x14ac:dyDescent="0.2">
      <c r="A110" s="249"/>
      <c r="B110" s="250"/>
      <c r="E110" s="84" t="s">
        <v>287</v>
      </c>
      <c r="F110" s="125" t="s">
        <v>265</v>
      </c>
      <c r="G110" s="71">
        <v>1</v>
      </c>
      <c r="H110" s="82">
        <v>100</v>
      </c>
      <c r="I110" s="71" t="s">
        <v>197</v>
      </c>
      <c r="J110" s="254">
        <f t="shared" ref="J110" si="7">G110*H110</f>
        <v>100</v>
      </c>
    </row>
    <row r="111" spans="1:10" x14ac:dyDescent="0.2">
      <c r="A111" s="249"/>
      <c r="B111" s="250"/>
    </row>
    <row r="112" spans="1:10" x14ac:dyDescent="0.2">
      <c r="A112" s="249"/>
      <c r="B112" s="251" t="s">
        <v>751</v>
      </c>
      <c r="C112" s="133"/>
      <c r="D112" s="133"/>
      <c r="E112" s="133"/>
      <c r="F112" s="133"/>
      <c r="G112" s="133"/>
      <c r="H112" s="133"/>
      <c r="I112" s="133"/>
      <c r="J112" s="310">
        <f>SUM(J113:J124)</f>
        <v>5798</v>
      </c>
    </row>
    <row r="113" spans="1:10" x14ac:dyDescent="0.2">
      <c r="A113" s="249"/>
      <c r="B113" s="250" t="s">
        <v>752</v>
      </c>
      <c r="E113" s="84" t="s">
        <v>291</v>
      </c>
      <c r="F113" s="125" t="s">
        <v>265</v>
      </c>
      <c r="G113" s="71">
        <v>120</v>
      </c>
      <c r="H113" s="99">
        <v>10</v>
      </c>
      <c r="I113" s="71" t="s">
        <v>214</v>
      </c>
      <c r="J113" s="254">
        <f t="shared" ref="J113:J115" si="8">G113*H113</f>
        <v>1200</v>
      </c>
    </row>
    <row r="114" spans="1:10" x14ac:dyDescent="0.2">
      <c r="A114" s="249"/>
      <c r="B114" s="250"/>
      <c r="E114" s="84" t="s">
        <v>294</v>
      </c>
      <c r="F114" s="125" t="s">
        <v>265</v>
      </c>
      <c r="G114" s="71">
        <v>1</v>
      </c>
      <c r="H114" s="82">
        <v>400</v>
      </c>
      <c r="I114" s="71" t="s">
        <v>197</v>
      </c>
      <c r="J114" s="254">
        <f t="shared" si="8"/>
        <v>400</v>
      </c>
    </row>
    <row r="115" spans="1:10" x14ac:dyDescent="0.2">
      <c r="A115" s="249"/>
      <c r="B115" s="250" t="s">
        <v>753</v>
      </c>
      <c r="E115" s="84" t="s">
        <v>295</v>
      </c>
      <c r="F115" s="125" t="s">
        <v>265</v>
      </c>
      <c r="G115" s="71">
        <v>19</v>
      </c>
      <c r="H115" s="99">
        <v>10</v>
      </c>
      <c r="I115" s="71" t="s">
        <v>214</v>
      </c>
      <c r="J115" s="254">
        <f t="shared" si="8"/>
        <v>190</v>
      </c>
    </row>
    <row r="116" spans="1:10" x14ac:dyDescent="0.2">
      <c r="A116" s="249"/>
      <c r="B116" s="250" t="s">
        <v>753</v>
      </c>
      <c r="E116" s="84" t="s">
        <v>98</v>
      </c>
      <c r="F116" s="125" t="s">
        <v>265</v>
      </c>
      <c r="G116" s="71" t="s">
        <v>754</v>
      </c>
      <c r="H116" s="99">
        <v>15</v>
      </c>
      <c r="I116" s="71" t="s">
        <v>214</v>
      </c>
      <c r="J116" s="254">
        <v>0</v>
      </c>
    </row>
    <row r="117" spans="1:10" x14ac:dyDescent="0.2">
      <c r="A117" s="249"/>
      <c r="B117" s="250" t="s">
        <v>759</v>
      </c>
      <c r="E117" s="84" t="s">
        <v>296</v>
      </c>
      <c r="F117" s="125" t="s">
        <v>265</v>
      </c>
      <c r="G117" s="71">
        <v>30</v>
      </c>
      <c r="H117" s="82">
        <v>15</v>
      </c>
      <c r="I117" s="71" t="s">
        <v>197</v>
      </c>
      <c r="J117" s="254">
        <f t="shared" ref="J117:J118" si="9">G117*H117</f>
        <v>450</v>
      </c>
    </row>
    <row r="118" spans="1:10" x14ac:dyDescent="0.2">
      <c r="A118" s="249"/>
      <c r="B118" s="250"/>
      <c r="E118" s="84" t="s">
        <v>286</v>
      </c>
      <c r="F118" s="125" t="s">
        <v>265</v>
      </c>
      <c r="G118" s="71">
        <f>G113+G115</f>
        <v>139</v>
      </c>
      <c r="H118" s="82">
        <v>22</v>
      </c>
      <c r="I118" s="71" t="s">
        <v>214</v>
      </c>
      <c r="J118" s="254">
        <f t="shared" si="9"/>
        <v>3058</v>
      </c>
    </row>
    <row r="119" spans="1:10" x14ac:dyDescent="0.2">
      <c r="A119" s="249"/>
      <c r="B119" s="250"/>
      <c r="E119" s="84" t="s">
        <v>755</v>
      </c>
      <c r="F119" s="125" t="s">
        <v>265</v>
      </c>
      <c r="G119" s="71">
        <v>1</v>
      </c>
      <c r="H119" s="82">
        <v>400</v>
      </c>
      <c r="I119" s="71" t="s">
        <v>197</v>
      </c>
      <c r="J119" s="254">
        <f t="shared" ref="J119:J123" si="10">G119*H119</f>
        <v>400</v>
      </c>
    </row>
    <row r="120" spans="1:10" x14ac:dyDescent="0.2">
      <c r="A120" s="249"/>
      <c r="B120" s="250"/>
      <c r="E120" s="84" t="s">
        <v>601</v>
      </c>
      <c r="F120" s="125" t="s">
        <v>265</v>
      </c>
      <c r="G120" s="71" t="s">
        <v>754</v>
      </c>
      <c r="H120" s="82">
        <v>85</v>
      </c>
      <c r="I120" s="71" t="s">
        <v>214</v>
      </c>
      <c r="J120" s="254">
        <v>0</v>
      </c>
    </row>
    <row r="121" spans="1:10" x14ac:dyDescent="0.2">
      <c r="A121" s="249"/>
      <c r="B121" s="250"/>
      <c r="D121" s="84"/>
      <c r="E121" s="84" t="s">
        <v>602</v>
      </c>
      <c r="F121" s="125" t="s">
        <v>265</v>
      </c>
      <c r="G121" s="71">
        <v>0</v>
      </c>
      <c r="H121" s="82">
        <v>150</v>
      </c>
      <c r="I121" s="71" t="s">
        <v>197</v>
      </c>
      <c r="J121" s="254">
        <f t="shared" si="10"/>
        <v>0</v>
      </c>
    </row>
    <row r="122" spans="1:10" x14ac:dyDescent="0.2">
      <c r="A122" s="249"/>
      <c r="B122" s="250"/>
      <c r="D122" s="84"/>
      <c r="E122" s="84" t="s">
        <v>297</v>
      </c>
      <c r="F122" s="125" t="s">
        <v>265</v>
      </c>
      <c r="G122" s="71">
        <v>0</v>
      </c>
      <c r="H122" s="82">
        <v>1.5</v>
      </c>
      <c r="I122" s="71" t="s">
        <v>214</v>
      </c>
      <c r="J122" s="254">
        <f t="shared" si="10"/>
        <v>0</v>
      </c>
    </row>
    <row r="123" spans="1:10" x14ac:dyDescent="0.2">
      <c r="A123" s="249"/>
      <c r="B123" s="250"/>
      <c r="D123" s="84"/>
      <c r="E123" s="84" t="s">
        <v>287</v>
      </c>
      <c r="F123" s="125" t="s">
        <v>265</v>
      </c>
      <c r="G123" s="71">
        <v>1</v>
      </c>
      <c r="H123" s="82">
        <v>100</v>
      </c>
      <c r="I123" s="71" t="s">
        <v>197</v>
      </c>
      <c r="J123" s="254">
        <f t="shared" si="10"/>
        <v>100</v>
      </c>
    </row>
    <row r="124" spans="1:10" x14ac:dyDescent="0.2">
      <c r="A124" s="249"/>
      <c r="B124" s="250"/>
      <c r="D124" s="84"/>
      <c r="F124" s="125"/>
      <c r="I124" s="82"/>
    </row>
    <row r="125" spans="1:10" x14ac:dyDescent="0.2">
      <c r="A125" s="249"/>
      <c r="B125" s="251" t="s">
        <v>756</v>
      </c>
      <c r="C125" s="133"/>
      <c r="D125" s="216"/>
      <c r="E125" s="133"/>
      <c r="F125" s="133"/>
      <c r="G125" s="133"/>
      <c r="H125" s="133"/>
      <c r="I125" s="203"/>
      <c r="J125" s="310">
        <f>SUM(J126:J137)</f>
        <v>5286</v>
      </c>
    </row>
    <row r="126" spans="1:10" x14ac:dyDescent="0.2">
      <c r="A126" s="249"/>
      <c r="B126" s="250" t="s">
        <v>757</v>
      </c>
      <c r="E126" s="84" t="s">
        <v>291</v>
      </c>
      <c r="F126" s="125" t="s">
        <v>265</v>
      </c>
      <c r="G126" s="71">
        <v>103</v>
      </c>
      <c r="H126" s="99">
        <v>10</v>
      </c>
      <c r="I126" s="71" t="s">
        <v>214</v>
      </c>
      <c r="J126" s="254">
        <f t="shared" ref="J126:J128" si="11">G126*H126</f>
        <v>1030</v>
      </c>
    </row>
    <row r="127" spans="1:10" x14ac:dyDescent="0.2">
      <c r="A127" s="249"/>
      <c r="B127" s="250"/>
      <c r="E127" s="84" t="s">
        <v>294</v>
      </c>
      <c r="F127" s="125" t="s">
        <v>265</v>
      </c>
      <c r="G127" s="71">
        <v>1</v>
      </c>
      <c r="H127" s="82">
        <v>400</v>
      </c>
      <c r="I127" s="71" t="s">
        <v>197</v>
      </c>
      <c r="J127" s="254">
        <f t="shared" si="11"/>
        <v>400</v>
      </c>
    </row>
    <row r="128" spans="1:10" x14ac:dyDescent="0.2">
      <c r="A128" s="249"/>
      <c r="B128" s="250" t="s">
        <v>758</v>
      </c>
      <c r="E128" s="84" t="s">
        <v>295</v>
      </c>
      <c r="F128" s="125" t="s">
        <v>265</v>
      </c>
      <c r="G128" s="71">
        <v>20</v>
      </c>
      <c r="H128" s="99">
        <v>10</v>
      </c>
      <c r="I128" s="71" t="s">
        <v>214</v>
      </c>
      <c r="J128" s="254">
        <f t="shared" si="11"/>
        <v>200</v>
      </c>
    </row>
    <row r="129" spans="1:10" x14ac:dyDescent="0.2">
      <c r="A129" s="249"/>
      <c r="B129" s="250" t="s">
        <v>758</v>
      </c>
      <c r="E129" s="84" t="s">
        <v>98</v>
      </c>
      <c r="F129" s="125" t="s">
        <v>265</v>
      </c>
      <c r="G129" s="71" t="s">
        <v>754</v>
      </c>
      <c r="H129" s="99">
        <v>15</v>
      </c>
      <c r="I129" s="71" t="s">
        <v>214</v>
      </c>
      <c r="J129" s="254">
        <v>0</v>
      </c>
    </row>
    <row r="130" spans="1:10" x14ac:dyDescent="0.2">
      <c r="A130" s="249"/>
      <c r="B130" s="250" t="s">
        <v>759</v>
      </c>
      <c r="E130" s="84" t="s">
        <v>296</v>
      </c>
      <c r="F130" s="125" t="s">
        <v>265</v>
      </c>
      <c r="G130" s="71">
        <v>30</v>
      </c>
      <c r="H130" s="82">
        <v>15</v>
      </c>
      <c r="I130" s="71" t="s">
        <v>197</v>
      </c>
      <c r="J130" s="254">
        <f t="shared" ref="J130:J136" si="12">G130*H130</f>
        <v>450</v>
      </c>
    </row>
    <row r="131" spans="1:10" x14ac:dyDescent="0.2">
      <c r="A131" s="249"/>
      <c r="B131" s="250"/>
      <c r="E131" s="84" t="s">
        <v>286</v>
      </c>
      <c r="F131" s="125" t="s">
        <v>265</v>
      </c>
      <c r="G131" s="71">
        <f>G126+G128</f>
        <v>123</v>
      </c>
      <c r="H131" s="82">
        <v>22</v>
      </c>
      <c r="I131" s="71" t="s">
        <v>214</v>
      </c>
      <c r="J131" s="254">
        <f t="shared" si="12"/>
        <v>2706</v>
      </c>
    </row>
    <row r="132" spans="1:10" x14ac:dyDescent="0.2">
      <c r="A132" s="249"/>
      <c r="B132" s="250"/>
      <c r="E132" s="84" t="s">
        <v>755</v>
      </c>
      <c r="F132" s="125" t="s">
        <v>265</v>
      </c>
      <c r="G132" s="71">
        <v>1</v>
      </c>
      <c r="H132" s="82">
        <v>400</v>
      </c>
      <c r="I132" s="71" t="s">
        <v>197</v>
      </c>
      <c r="J132" s="254">
        <f t="shared" si="12"/>
        <v>400</v>
      </c>
    </row>
    <row r="133" spans="1:10" x14ac:dyDescent="0.2">
      <c r="A133" s="249"/>
      <c r="B133" s="250"/>
      <c r="E133" s="84" t="s">
        <v>601</v>
      </c>
      <c r="F133" s="125" t="s">
        <v>265</v>
      </c>
      <c r="G133" s="71" t="s">
        <v>754</v>
      </c>
      <c r="H133" s="82">
        <v>85</v>
      </c>
      <c r="I133" s="71" t="s">
        <v>214</v>
      </c>
      <c r="J133" s="254">
        <v>0</v>
      </c>
    </row>
    <row r="134" spans="1:10" x14ac:dyDescent="0.2">
      <c r="A134" s="249"/>
      <c r="B134" s="250"/>
      <c r="D134" s="84"/>
      <c r="E134" s="84" t="s">
        <v>602</v>
      </c>
      <c r="F134" s="125" t="s">
        <v>265</v>
      </c>
      <c r="G134" s="71">
        <v>0</v>
      </c>
      <c r="H134" s="82">
        <v>150</v>
      </c>
      <c r="I134" s="71" t="s">
        <v>197</v>
      </c>
      <c r="J134" s="254">
        <f t="shared" si="12"/>
        <v>0</v>
      </c>
    </row>
    <row r="135" spans="1:10" x14ac:dyDescent="0.2">
      <c r="A135" s="249"/>
      <c r="B135" s="250"/>
      <c r="D135" s="84"/>
      <c r="E135" s="84" t="s">
        <v>297</v>
      </c>
      <c r="F135" s="125" t="s">
        <v>265</v>
      </c>
      <c r="G135" s="71">
        <v>0</v>
      </c>
      <c r="H135" s="82">
        <v>1.5</v>
      </c>
      <c r="I135" s="71" t="s">
        <v>214</v>
      </c>
      <c r="J135" s="254">
        <f t="shared" si="12"/>
        <v>0</v>
      </c>
    </row>
    <row r="136" spans="1:10" x14ac:dyDescent="0.2">
      <c r="A136" s="249"/>
      <c r="B136" s="250"/>
      <c r="D136" s="84"/>
      <c r="E136" s="84" t="s">
        <v>287</v>
      </c>
      <c r="F136" s="125" t="s">
        <v>265</v>
      </c>
      <c r="G136" s="71">
        <v>1</v>
      </c>
      <c r="H136" s="82">
        <v>100</v>
      </c>
      <c r="I136" s="71" t="s">
        <v>197</v>
      </c>
      <c r="J136" s="254">
        <f t="shared" si="12"/>
        <v>100</v>
      </c>
    </row>
    <row r="137" spans="1:10" x14ac:dyDescent="0.2">
      <c r="A137" s="249"/>
      <c r="B137" s="250"/>
      <c r="D137" s="84"/>
      <c r="F137" s="125"/>
      <c r="I137" s="82"/>
    </row>
    <row r="138" spans="1:10" x14ac:dyDescent="0.2">
      <c r="A138" s="249"/>
      <c r="B138" s="250"/>
      <c r="D138" s="84"/>
      <c r="F138" s="125"/>
      <c r="I138" s="82"/>
    </row>
    <row r="139" spans="1:10" x14ac:dyDescent="0.2">
      <c r="A139" s="117">
        <v>9.64</v>
      </c>
      <c r="B139" s="111" t="s">
        <v>615</v>
      </c>
      <c r="C139" s="133"/>
      <c r="D139" s="142"/>
      <c r="E139" s="114"/>
      <c r="F139" s="114"/>
      <c r="G139" s="115"/>
      <c r="H139" s="114"/>
      <c r="I139" s="114"/>
      <c r="J139" s="114"/>
    </row>
    <row r="140" spans="1:10" x14ac:dyDescent="0.2">
      <c r="A140" s="249"/>
      <c r="B140" s="250"/>
      <c r="D140" s="249"/>
      <c r="E140" s="249"/>
      <c r="F140" s="249"/>
      <c r="G140" s="249"/>
      <c r="H140" s="250"/>
      <c r="I140" s="177"/>
      <c r="J140" s="250"/>
    </row>
    <row r="141" spans="1:10" x14ac:dyDescent="0.2">
      <c r="A141" s="249"/>
      <c r="B141" s="182" t="s">
        <v>614</v>
      </c>
      <c r="D141" s="249"/>
      <c r="E141" s="249"/>
      <c r="F141" s="250"/>
      <c r="G141" s="250"/>
      <c r="H141" s="183" t="s">
        <v>22</v>
      </c>
      <c r="I141" s="179">
        <f>SUM(I151:I158)</f>
        <v>0</v>
      </c>
      <c r="J141" s="250"/>
    </row>
    <row r="142" spans="1:10" x14ac:dyDescent="0.2">
      <c r="A142" s="249"/>
      <c r="B142" s="253" t="s">
        <v>263</v>
      </c>
      <c r="C142" s="249">
        <v>0</v>
      </c>
      <c r="D142" s="256" t="s">
        <v>214</v>
      </c>
      <c r="F142" s="250"/>
      <c r="G142" s="250"/>
      <c r="H142" s="250"/>
      <c r="I142" s="250"/>
      <c r="J142" s="250"/>
    </row>
    <row r="143" spans="1:10" x14ac:dyDescent="0.2">
      <c r="A143" s="249"/>
      <c r="B143" s="253" t="s">
        <v>267</v>
      </c>
      <c r="C143" s="249">
        <v>0</v>
      </c>
      <c r="D143" s="256" t="s">
        <v>214</v>
      </c>
      <c r="F143" s="250"/>
      <c r="G143" s="250"/>
      <c r="H143" s="250"/>
      <c r="I143" s="250"/>
      <c r="J143" s="250"/>
    </row>
    <row r="144" spans="1:10" x14ac:dyDescent="0.2">
      <c r="A144" s="249"/>
      <c r="B144" s="257" t="s">
        <v>268</v>
      </c>
      <c r="C144" s="258">
        <v>0</v>
      </c>
      <c r="D144" s="259" t="s">
        <v>214</v>
      </c>
      <c r="F144" s="250"/>
      <c r="G144" s="250"/>
      <c r="H144" s="250"/>
      <c r="I144" s="250"/>
      <c r="J144" s="250"/>
    </row>
    <row r="145" spans="1:10" x14ac:dyDescent="0.2">
      <c r="A145" s="249"/>
      <c r="B145" s="253" t="s">
        <v>604</v>
      </c>
      <c r="C145" s="249">
        <f>SUM(C142:C144)</f>
        <v>0</v>
      </c>
      <c r="D145" s="256" t="s">
        <v>214</v>
      </c>
      <c r="F145" s="250"/>
      <c r="G145" s="250"/>
      <c r="H145" s="250" t="s">
        <v>175</v>
      </c>
      <c r="I145" s="250"/>
      <c r="J145" s="250"/>
    </row>
    <row r="146" spans="1:10" x14ac:dyDescent="0.2">
      <c r="A146" s="249"/>
      <c r="B146" s="253" t="s">
        <v>607</v>
      </c>
      <c r="C146" s="311">
        <f>SUM(C145*0.07)</f>
        <v>0</v>
      </c>
      <c r="D146" s="256" t="s">
        <v>214</v>
      </c>
      <c r="F146" s="250"/>
      <c r="G146" s="250"/>
      <c r="H146" s="250"/>
      <c r="I146" s="250"/>
      <c r="J146" s="250"/>
    </row>
    <row r="147" spans="1:10" x14ac:dyDescent="0.2">
      <c r="A147" s="249"/>
      <c r="B147" s="257" t="s">
        <v>608</v>
      </c>
      <c r="C147" s="260">
        <v>0</v>
      </c>
      <c r="D147" s="259" t="s">
        <v>214</v>
      </c>
      <c r="F147" s="250"/>
      <c r="G147" s="250"/>
      <c r="H147" s="250"/>
      <c r="I147" s="250"/>
      <c r="J147" s="250"/>
    </row>
    <row r="148" spans="1:10" x14ac:dyDescent="0.2">
      <c r="A148" s="249"/>
      <c r="B148" s="178" t="s">
        <v>606</v>
      </c>
      <c r="C148" s="312">
        <f>SUM(C145:C147)</f>
        <v>0</v>
      </c>
      <c r="D148" s="313" t="s">
        <v>214</v>
      </c>
      <c r="F148" s="250"/>
      <c r="G148" s="250"/>
      <c r="H148" s="250"/>
      <c r="I148" s="254"/>
      <c r="J148" s="250"/>
    </row>
    <row r="149" spans="1:10" x14ac:dyDescent="0.2">
      <c r="A149" s="249"/>
      <c r="B149" s="184"/>
      <c r="C149" s="89"/>
      <c r="D149" s="185"/>
      <c r="E149" s="186"/>
      <c r="F149" s="250"/>
      <c r="H149" s="250"/>
      <c r="I149" s="250"/>
      <c r="J149" s="250"/>
    </row>
    <row r="150" spans="1:10" x14ac:dyDescent="0.2">
      <c r="A150" s="249"/>
      <c r="B150" s="253"/>
      <c r="D150" s="250"/>
      <c r="E150" s="250"/>
      <c r="G150" s="250"/>
      <c r="H150" s="250"/>
      <c r="I150" s="250"/>
      <c r="J150" s="250"/>
    </row>
    <row r="151" spans="1:10" x14ac:dyDescent="0.2">
      <c r="A151" s="249"/>
      <c r="B151" s="256" t="s">
        <v>298</v>
      </c>
      <c r="E151" s="249" t="s">
        <v>265</v>
      </c>
      <c r="F151" s="250">
        <v>0</v>
      </c>
      <c r="G151" s="177">
        <v>0</v>
      </c>
      <c r="H151" s="250" t="s">
        <v>214</v>
      </c>
      <c r="I151" s="254">
        <f>F151*G151</f>
        <v>0</v>
      </c>
    </row>
    <row r="152" spans="1:10" x14ac:dyDescent="0.2">
      <c r="A152" s="249"/>
      <c r="B152" s="256" t="s">
        <v>612</v>
      </c>
      <c r="E152" s="249" t="s">
        <v>265</v>
      </c>
      <c r="F152" s="250">
        <v>0</v>
      </c>
      <c r="G152" s="177">
        <v>0</v>
      </c>
      <c r="H152" s="250" t="s">
        <v>214</v>
      </c>
      <c r="I152" s="254">
        <f>F152*G152</f>
        <v>0</v>
      </c>
    </row>
    <row r="153" spans="1:10" x14ac:dyDescent="0.2">
      <c r="A153" s="249"/>
      <c r="B153" s="256" t="s">
        <v>613</v>
      </c>
      <c r="E153" s="249" t="s">
        <v>265</v>
      </c>
      <c r="F153" s="250">
        <v>0</v>
      </c>
      <c r="G153" s="177">
        <v>25</v>
      </c>
      <c r="H153" s="250" t="s">
        <v>197</v>
      </c>
      <c r="I153" s="254">
        <f>F153*G153</f>
        <v>0</v>
      </c>
    </row>
    <row r="154" spans="1:10" x14ac:dyDescent="0.2">
      <c r="A154" s="249"/>
      <c r="B154" s="256" t="s">
        <v>300</v>
      </c>
      <c r="E154" s="249" t="s">
        <v>265</v>
      </c>
      <c r="F154" s="250">
        <v>0</v>
      </c>
      <c r="G154" s="177">
        <v>122</v>
      </c>
      <c r="H154" s="250" t="s">
        <v>197</v>
      </c>
      <c r="I154" s="254">
        <f>F154*G154</f>
        <v>0</v>
      </c>
    </row>
    <row r="155" spans="1:10" x14ac:dyDescent="0.2">
      <c r="A155" s="249"/>
      <c r="B155" s="256" t="s">
        <v>301</v>
      </c>
      <c r="E155" s="249" t="s">
        <v>265</v>
      </c>
      <c r="F155" s="250">
        <v>0</v>
      </c>
      <c r="G155" s="177">
        <v>3</v>
      </c>
      <c r="H155" s="250" t="s">
        <v>214</v>
      </c>
      <c r="I155" s="254">
        <f>F155*G155</f>
        <v>0</v>
      </c>
    </row>
    <row r="156" spans="1:10" x14ac:dyDescent="0.2">
      <c r="A156" s="249"/>
      <c r="B156" s="256" t="s">
        <v>609</v>
      </c>
      <c r="E156" s="249" t="s">
        <v>265</v>
      </c>
      <c r="F156" s="250">
        <v>0</v>
      </c>
      <c r="G156" s="177">
        <v>0</v>
      </c>
      <c r="H156" s="250" t="s">
        <v>214</v>
      </c>
      <c r="I156" s="254">
        <f t="shared" ref="I156:I158" si="13">F156*G156</f>
        <v>0</v>
      </c>
    </row>
    <row r="157" spans="1:10" x14ac:dyDescent="0.2">
      <c r="A157" s="249"/>
      <c r="B157" s="256" t="s">
        <v>610</v>
      </c>
      <c r="E157" s="249" t="s">
        <v>265</v>
      </c>
      <c r="F157" s="250">
        <v>0</v>
      </c>
      <c r="G157" s="177">
        <v>0</v>
      </c>
      <c r="H157" s="250" t="s">
        <v>214</v>
      </c>
      <c r="I157" s="254">
        <f t="shared" si="13"/>
        <v>0</v>
      </c>
    </row>
    <row r="158" spans="1:10" x14ac:dyDescent="0.2">
      <c r="A158" s="249"/>
      <c r="B158" s="256" t="s">
        <v>611</v>
      </c>
      <c r="E158" s="249" t="s">
        <v>265</v>
      </c>
      <c r="F158" s="250">
        <v>0</v>
      </c>
      <c r="G158" s="177">
        <v>0</v>
      </c>
      <c r="H158" s="250" t="s">
        <v>214</v>
      </c>
      <c r="I158" s="254">
        <f t="shared" si="13"/>
        <v>0</v>
      </c>
    </row>
    <row r="159" spans="1:10" x14ac:dyDescent="0.2">
      <c r="A159" s="249"/>
      <c r="B159" s="250"/>
      <c r="D159" s="253"/>
      <c r="E159" s="250"/>
      <c r="F159" s="250"/>
      <c r="G159" s="250"/>
      <c r="H159" s="250"/>
      <c r="I159" s="177"/>
      <c r="J159" s="250"/>
    </row>
    <row r="160" spans="1:10" x14ac:dyDescent="0.2">
      <c r="A160" s="249"/>
      <c r="B160" s="187" t="s">
        <v>302</v>
      </c>
      <c r="C160" s="253"/>
      <c r="D160" s="250"/>
      <c r="E160" s="250"/>
      <c r="F160" s="250"/>
      <c r="G160" s="250"/>
      <c r="H160" s="177"/>
      <c r="I160" s="250"/>
      <c r="J160" s="254"/>
    </row>
    <row r="161" spans="1:10" x14ac:dyDescent="0.2">
      <c r="A161" s="249"/>
      <c r="B161" s="250" t="s">
        <v>303</v>
      </c>
      <c r="C161" s="253"/>
      <c r="D161" s="250"/>
      <c r="E161" s="250"/>
      <c r="F161" s="250"/>
      <c r="G161" s="250"/>
      <c r="H161" s="177"/>
      <c r="I161" s="250"/>
      <c r="J161" s="254"/>
    </row>
    <row r="162" spans="1:10" x14ac:dyDescent="0.2">
      <c r="A162" s="249"/>
      <c r="B162" s="250"/>
      <c r="C162" s="250"/>
      <c r="D162" s="250"/>
      <c r="E162" s="250"/>
      <c r="F162" s="250"/>
      <c r="G162" s="250"/>
      <c r="H162" s="250"/>
      <c r="I162" s="250"/>
      <c r="J162" s="250"/>
    </row>
    <row r="163" spans="1:10" x14ac:dyDescent="0.2">
      <c r="A163" s="141">
        <v>9.657</v>
      </c>
      <c r="B163" s="111" t="s">
        <v>681</v>
      </c>
      <c r="C163" s="133"/>
      <c r="D163" s="142"/>
      <c r="E163" s="114"/>
      <c r="F163" s="114"/>
      <c r="G163" s="115"/>
      <c r="H163" s="114"/>
      <c r="I163" s="114"/>
      <c r="J163" s="114"/>
    </row>
    <row r="164" spans="1:10" x14ac:dyDescent="0.2">
      <c r="A164" s="249"/>
    </row>
    <row r="165" spans="1:10" x14ac:dyDescent="0.2">
      <c r="A165" s="249"/>
      <c r="B165" s="182" t="s">
        <v>304</v>
      </c>
      <c r="D165" s="249"/>
      <c r="E165" s="249"/>
      <c r="H165" s="101" t="s">
        <v>22</v>
      </c>
      <c r="I165" s="128">
        <f>SUM(I171:I172)</f>
        <v>5750</v>
      </c>
    </row>
    <row r="166" spans="1:10" x14ac:dyDescent="0.2">
      <c r="A166" s="249"/>
      <c r="B166" s="257" t="s">
        <v>765</v>
      </c>
      <c r="C166" s="258">
        <v>231</v>
      </c>
      <c r="D166" s="259" t="s">
        <v>214</v>
      </c>
    </row>
    <row r="167" spans="1:10" x14ac:dyDescent="0.2">
      <c r="A167" s="249"/>
      <c r="B167" s="253" t="s">
        <v>604</v>
      </c>
      <c r="C167" s="249">
        <f>SUM(C166:C166)</f>
        <v>231</v>
      </c>
      <c r="D167" s="256" t="s">
        <v>214</v>
      </c>
    </row>
    <row r="168" spans="1:10" x14ac:dyDescent="0.2">
      <c r="A168" s="249"/>
      <c r="B168" s="257" t="s">
        <v>605</v>
      </c>
      <c r="C168" s="260">
        <f>C167*0.07</f>
        <v>16.170000000000002</v>
      </c>
      <c r="D168" s="259" t="s">
        <v>214</v>
      </c>
    </row>
    <row r="169" spans="1:10" x14ac:dyDescent="0.2">
      <c r="A169" s="249"/>
      <c r="B169" s="178" t="s">
        <v>606</v>
      </c>
      <c r="C169" s="312">
        <f>SUM(C167:C168)</f>
        <v>247.17000000000002</v>
      </c>
      <c r="D169" s="313" t="s">
        <v>214</v>
      </c>
    </row>
    <row r="170" spans="1:10" x14ac:dyDescent="0.2">
      <c r="A170" s="249"/>
    </row>
    <row r="171" spans="1:10" x14ac:dyDescent="0.2">
      <c r="A171" s="249"/>
      <c r="B171" s="256" t="s">
        <v>787</v>
      </c>
      <c r="E171" s="125" t="s">
        <v>265</v>
      </c>
      <c r="F171" s="71">
        <v>250</v>
      </c>
      <c r="G171" s="82">
        <v>23</v>
      </c>
      <c r="H171" s="71" t="s">
        <v>214</v>
      </c>
      <c r="I171" s="87">
        <f>G171*F171</f>
        <v>5750</v>
      </c>
    </row>
    <row r="172" spans="1:10" x14ac:dyDescent="0.2">
      <c r="A172" s="249"/>
      <c r="B172" s="256" t="s">
        <v>299</v>
      </c>
      <c r="E172" s="125" t="s">
        <v>265</v>
      </c>
      <c r="F172" s="71">
        <v>0</v>
      </c>
      <c r="G172" s="82">
        <v>0</v>
      </c>
      <c r="H172" s="71" t="s">
        <v>214</v>
      </c>
      <c r="I172" s="87">
        <f>G172*F172</f>
        <v>0</v>
      </c>
    </row>
    <row r="173" spans="1:10" x14ac:dyDescent="0.2">
      <c r="A173" s="249"/>
    </row>
    <row r="174" spans="1:10" x14ac:dyDescent="0.2">
      <c r="A174" s="141">
        <v>9.6720000000000006</v>
      </c>
      <c r="B174" s="111" t="s">
        <v>103</v>
      </c>
      <c r="C174" s="133"/>
      <c r="D174" s="142"/>
      <c r="E174" s="114"/>
      <c r="F174" s="114"/>
      <c r="G174" s="115"/>
      <c r="H174" s="114"/>
      <c r="I174" s="114"/>
      <c r="J174" s="114"/>
    </row>
    <row r="175" spans="1:10" x14ac:dyDescent="0.2">
      <c r="A175" s="249"/>
    </row>
    <row r="176" spans="1:10" x14ac:dyDescent="0.2">
      <c r="A176" s="249"/>
      <c r="B176" s="182" t="s">
        <v>304</v>
      </c>
      <c r="C176" s="125" t="s">
        <v>729</v>
      </c>
      <c r="D176" s="249" t="s">
        <v>730</v>
      </c>
      <c r="E176" s="249"/>
      <c r="H176" s="101" t="s">
        <v>22</v>
      </c>
      <c r="I176" s="362">
        <f>SUM(I184:I185)</f>
        <v>6588.2574999999997</v>
      </c>
    </row>
    <row r="177" spans="1:10" x14ac:dyDescent="0.2">
      <c r="A177" s="249"/>
      <c r="B177" s="253" t="s">
        <v>617</v>
      </c>
      <c r="C177" s="125">
        <v>715</v>
      </c>
      <c r="D177" s="249"/>
      <c r="E177" s="249"/>
    </row>
    <row r="178" spans="1:10" x14ac:dyDescent="0.2">
      <c r="A178" s="249"/>
      <c r="B178" s="253" t="s">
        <v>731</v>
      </c>
      <c r="C178" s="125"/>
      <c r="D178" s="249">
        <v>322</v>
      </c>
      <c r="E178" s="249"/>
    </row>
    <row r="179" spans="1:10" x14ac:dyDescent="0.2">
      <c r="A179" s="249"/>
      <c r="B179" s="257" t="s">
        <v>732</v>
      </c>
      <c r="C179" s="258"/>
      <c r="D179" s="258">
        <v>292</v>
      </c>
    </row>
    <row r="180" spans="1:10" x14ac:dyDescent="0.2">
      <c r="A180" s="249"/>
      <c r="B180" s="253" t="s">
        <v>604</v>
      </c>
      <c r="C180" s="249">
        <f>SUM(C177:C179)</f>
        <v>715</v>
      </c>
      <c r="D180" s="249">
        <f>SUM(D178:D179)</f>
        <v>614</v>
      </c>
    </row>
    <row r="181" spans="1:10" x14ac:dyDescent="0.2">
      <c r="A181" s="249"/>
      <c r="B181" s="257" t="s">
        <v>728</v>
      </c>
      <c r="C181" s="260">
        <f>C180*0.07</f>
        <v>50.050000000000004</v>
      </c>
      <c r="D181" s="260">
        <f>D180*0.07</f>
        <v>42.980000000000004</v>
      </c>
    </row>
    <row r="182" spans="1:10" x14ac:dyDescent="0.2">
      <c r="A182" s="249"/>
      <c r="B182" s="178" t="s">
        <v>606</v>
      </c>
      <c r="C182" s="312">
        <f>SUM(C180:C181)</f>
        <v>765.05</v>
      </c>
      <c r="D182" s="312">
        <f>SUM(D180:D181)</f>
        <v>656.98</v>
      </c>
    </row>
    <row r="183" spans="1:10" x14ac:dyDescent="0.2">
      <c r="A183" s="249"/>
    </row>
    <row r="184" spans="1:10" x14ac:dyDescent="0.2">
      <c r="A184" s="249"/>
      <c r="B184" s="256" t="s">
        <v>733</v>
      </c>
      <c r="E184" s="125" t="s">
        <v>265</v>
      </c>
      <c r="F184" s="118">
        <f>C182</f>
        <v>765.05</v>
      </c>
      <c r="G184" s="82">
        <v>6.25</v>
      </c>
      <c r="H184" s="71" t="s">
        <v>214</v>
      </c>
      <c r="I184" s="87">
        <f>G184*F184</f>
        <v>4781.5625</v>
      </c>
    </row>
    <row r="185" spans="1:10" x14ac:dyDescent="0.2">
      <c r="A185" s="249"/>
      <c r="B185" s="256" t="s">
        <v>734</v>
      </c>
      <c r="E185" s="125" t="s">
        <v>265</v>
      </c>
      <c r="F185" s="118">
        <f>D182</f>
        <v>656.98</v>
      </c>
      <c r="G185" s="82">
        <v>2.75</v>
      </c>
      <c r="H185" s="71" t="s">
        <v>214</v>
      </c>
      <c r="I185" s="87">
        <f>G185*F185</f>
        <v>1806.6950000000002</v>
      </c>
    </row>
    <row r="186" spans="1:10" x14ac:dyDescent="0.2">
      <c r="A186" s="249"/>
      <c r="B186" s="256"/>
      <c r="E186" s="125"/>
      <c r="G186" s="82"/>
      <c r="I186" s="87"/>
    </row>
    <row r="187" spans="1:10" x14ac:dyDescent="0.2">
      <c r="A187" s="249"/>
      <c r="B187" s="256"/>
      <c r="E187" s="125"/>
      <c r="G187" s="82"/>
      <c r="I187" s="87"/>
    </row>
    <row r="188" spans="1:10" x14ac:dyDescent="0.2">
      <c r="A188" s="117">
        <v>9.68</v>
      </c>
      <c r="B188" s="111" t="s">
        <v>439</v>
      </c>
      <c r="C188" s="133"/>
      <c r="D188" s="142"/>
      <c r="E188" s="114"/>
      <c r="F188" s="114"/>
      <c r="G188" s="115"/>
      <c r="H188" s="114"/>
      <c r="I188" s="114"/>
      <c r="J188" s="114"/>
    </row>
    <row r="189" spans="1:10" x14ac:dyDescent="0.2">
      <c r="A189" s="249"/>
    </row>
    <row r="190" spans="1:10" x14ac:dyDescent="0.2">
      <c r="A190" s="249"/>
      <c r="B190" s="105" t="s">
        <v>304</v>
      </c>
      <c r="H190" s="101" t="s">
        <v>22</v>
      </c>
      <c r="I190" s="362">
        <f>SUM(H205:H208)</f>
        <v>19744.5</v>
      </c>
    </row>
    <row r="191" spans="1:10" x14ac:dyDescent="0.2">
      <c r="A191" s="249"/>
      <c r="B191" s="84" t="s">
        <v>263</v>
      </c>
      <c r="C191" s="125">
        <v>242</v>
      </c>
      <c r="D191" s="71" t="s">
        <v>214</v>
      </c>
    </row>
    <row r="192" spans="1:10" x14ac:dyDescent="0.2">
      <c r="A192" s="249"/>
      <c r="B192" s="84" t="s">
        <v>735</v>
      </c>
      <c r="C192" s="125">
        <v>531</v>
      </c>
      <c r="D192" s="71" t="s">
        <v>214</v>
      </c>
    </row>
    <row r="193" spans="1:8" x14ac:dyDescent="0.2">
      <c r="A193" s="249"/>
      <c r="B193" s="84" t="s">
        <v>736</v>
      </c>
      <c r="C193" s="125">
        <v>328</v>
      </c>
      <c r="D193" s="71" t="s">
        <v>214</v>
      </c>
    </row>
    <row r="194" spans="1:8" x14ac:dyDescent="0.2">
      <c r="A194" s="249"/>
      <c r="B194" s="147" t="s">
        <v>305</v>
      </c>
      <c r="C194" s="145">
        <v>80</v>
      </c>
      <c r="D194" s="139" t="s">
        <v>214</v>
      </c>
    </row>
    <row r="195" spans="1:8" x14ac:dyDescent="0.2">
      <c r="A195" s="249"/>
      <c r="B195" s="84" t="s">
        <v>618</v>
      </c>
      <c r="C195" s="125">
        <f>SUM(C191:C194)</f>
        <v>1181</v>
      </c>
      <c r="D195" s="71" t="s">
        <v>214</v>
      </c>
    </row>
    <row r="196" spans="1:8" x14ac:dyDescent="0.2">
      <c r="A196" s="249"/>
      <c r="B196" s="84" t="s">
        <v>737</v>
      </c>
      <c r="C196" s="126">
        <f>C195*1.35/9</f>
        <v>177.15</v>
      </c>
      <c r="D196" s="71" t="s">
        <v>306</v>
      </c>
    </row>
    <row r="197" spans="1:8" x14ac:dyDescent="0.2">
      <c r="A197" s="249"/>
      <c r="B197" s="193" t="s">
        <v>619</v>
      </c>
      <c r="C197" s="101">
        <v>173.33</v>
      </c>
      <c r="D197" s="77" t="s">
        <v>306</v>
      </c>
    </row>
    <row r="198" spans="1:8" x14ac:dyDescent="0.2">
      <c r="A198" s="249"/>
      <c r="B198" s="84"/>
    </row>
    <row r="199" spans="1:8" x14ac:dyDescent="0.2">
      <c r="A199" s="249"/>
      <c r="B199" s="188" t="s">
        <v>307</v>
      </c>
    </row>
    <row r="200" spans="1:8" x14ac:dyDescent="0.2">
      <c r="A200" s="249"/>
      <c r="B200" s="84" t="s">
        <v>299</v>
      </c>
      <c r="C200" s="71" t="s">
        <v>738</v>
      </c>
      <c r="F200" s="82">
        <v>12.5</v>
      </c>
      <c r="G200" s="71" t="s">
        <v>308</v>
      </c>
    </row>
    <row r="201" spans="1:8" x14ac:dyDescent="0.2">
      <c r="A201" s="101"/>
      <c r="B201" s="84" t="s">
        <v>621</v>
      </c>
      <c r="F201" s="151">
        <v>9.5</v>
      </c>
      <c r="G201" s="71" t="s">
        <v>308</v>
      </c>
    </row>
    <row r="202" spans="1:8" x14ac:dyDescent="0.2">
      <c r="A202" s="125"/>
      <c r="B202" s="84" t="s">
        <v>309</v>
      </c>
      <c r="C202" s="71" t="s">
        <v>739</v>
      </c>
      <c r="F202" s="82">
        <v>85</v>
      </c>
      <c r="G202" s="71" t="s">
        <v>308</v>
      </c>
    </row>
    <row r="203" spans="1:8" x14ac:dyDescent="0.2">
      <c r="A203" s="125"/>
      <c r="B203" s="84" t="s">
        <v>620</v>
      </c>
      <c r="F203" s="82">
        <v>1.5</v>
      </c>
      <c r="G203" s="71" t="s">
        <v>308</v>
      </c>
    </row>
    <row r="204" spans="1:8" x14ac:dyDescent="0.2">
      <c r="A204" s="125"/>
    </row>
    <row r="205" spans="1:8" x14ac:dyDescent="0.2">
      <c r="A205" s="125"/>
      <c r="B205" s="84" t="s">
        <v>310</v>
      </c>
      <c r="D205" s="125" t="s">
        <v>265</v>
      </c>
      <c r="E205" s="71">
        <v>177</v>
      </c>
      <c r="F205" s="82">
        <f>F200+F201+F202+F203</f>
        <v>108.5</v>
      </c>
      <c r="G205" s="71" t="s">
        <v>306</v>
      </c>
      <c r="H205" s="254">
        <f>E205*F205</f>
        <v>19204.5</v>
      </c>
    </row>
    <row r="206" spans="1:8" x14ac:dyDescent="0.2">
      <c r="A206" s="125"/>
      <c r="B206" s="84" t="s">
        <v>311</v>
      </c>
      <c r="D206" s="125" t="s">
        <v>265</v>
      </c>
      <c r="E206" s="71">
        <v>0</v>
      </c>
      <c r="F206" s="82">
        <v>50</v>
      </c>
      <c r="G206" s="71" t="s">
        <v>306</v>
      </c>
      <c r="H206" s="254">
        <f>E206*F206</f>
        <v>0</v>
      </c>
    </row>
    <row r="207" spans="1:8" x14ac:dyDescent="0.2">
      <c r="A207" s="125"/>
      <c r="B207" s="84" t="s">
        <v>312</v>
      </c>
      <c r="D207" s="125" t="s">
        <v>265</v>
      </c>
      <c r="E207" s="71">
        <v>0</v>
      </c>
      <c r="F207" s="82">
        <v>3</v>
      </c>
      <c r="G207" s="71" t="s">
        <v>214</v>
      </c>
      <c r="H207" s="254">
        <f>E207*F207</f>
        <v>0</v>
      </c>
    </row>
    <row r="208" spans="1:8" x14ac:dyDescent="0.2">
      <c r="A208" s="125"/>
      <c r="B208" s="84" t="s">
        <v>313</v>
      </c>
      <c r="D208" s="125" t="s">
        <v>265</v>
      </c>
      <c r="E208" s="71">
        <v>18</v>
      </c>
      <c r="F208" s="82">
        <v>30</v>
      </c>
      <c r="G208" s="71" t="s">
        <v>197</v>
      </c>
      <c r="H208" s="254">
        <f>E208*F208</f>
        <v>540</v>
      </c>
    </row>
    <row r="209" spans="1:10" x14ac:dyDescent="0.2">
      <c r="A209" s="125"/>
    </row>
    <row r="210" spans="1:10" x14ac:dyDescent="0.2">
      <c r="A210" s="117">
        <v>9.7200000000000006</v>
      </c>
      <c r="B210" s="111" t="s">
        <v>106</v>
      </c>
      <c r="C210" s="133"/>
      <c r="D210" s="142"/>
      <c r="E210" s="114"/>
      <c r="F210" s="114"/>
      <c r="G210" s="115"/>
      <c r="H210" s="114"/>
      <c r="I210" s="114"/>
      <c r="J210" s="114"/>
    </row>
    <row r="211" spans="1:10" x14ac:dyDescent="0.2">
      <c r="A211" s="125"/>
    </row>
    <row r="212" spans="1:10" x14ac:dyDescent="0.2">
      <c r="A212" s="269"/>
      <c r="B212" s="139"/>
      <c r="C212" s="139"/>
      <c r="D212" s="262"/>
      <c r="E212" s="145" t="s">
        <v>433</v>
      </c>
      <c r="F212" s="145" t="s">
        <v>433</v>
      </c>
      <c r="G212" s="145" t="s">
        <v>433</v>
      </c>
      <c r="H212" s="145" t="s">
        <v>433</v>
      </c>
    </row>
    <row r="213" spans="1:10" x14ac:dyDescent="0.2">
      <c r="A213" s="84" t="s">
        <v>434</v>
      </c>
      <c r="B213" s="449"/>
      <c r="C213" s="449"/>
      <c r="D213" s="449"/>
      <c r="E213" s="226">
        <v>0</v>
      </c>
      <c r="F213" s="226">
        <v>0</v>
      </c>
      <c r="G213" s="226">
        <v>0</v>
      </c>
      <c r="H213" s="226">
        <v>0</v>
      </c>
    </row>
    <row r="214" spans="1:10" x14ac:dyDescent="0.2">
      <c r="A214" s="84">
        <v>1</v>
      </c>
      <c r="B214" s="450"/>
      <c r="C214" s="450"/>
      <c r="D214" s="450"/>
      <c r="E214" s="137"/>
      <c r="F214" s="137"/>
      <c r="G214" s="137"/>
      <c r="H214" s="137"/>
    </row>
    <row r="215" spans="1:10" x14ac:dyDescent="0.2">
      <c r="A215" s="84">
        <v>2</v>
      </c>
      <c r="B215" s="450"/>
      <c r="C215" s="450"/>
      <c r="D215" s="450"/>
      <c r="E215" s="137"/>
      <c r="F215" s="137"/>
      <c r="G215" s="125"/>
      <c r="H215" s="125"/>
    </row>
    <row r="216" spans="1:10" x14ac:dyDescent="0.2">
      <c r="A216" s="84">
        <v>3</v>
      </c>
      <c r="B216" s="450"/>
      <c r="C216" s="450"/>
      <c r="D216" s="450"/>
      <c r="E216" s="137"/>
      <c r="F216" s="137"/>
      <c r="G216" s="137"/>
      <c r="H216" s="137"/>
    </row>
    <row r="217" spans="1:10" x14ac:dyDescent="0.2">
      <c r="A217" s="84">
        <v>4</v>
      </c>
      <c r="B217" s="450"/>
      <c r="C217" s="450"/>
      <c r="D217" s="450"/>
      <c r="E217" s="137"/>
      <c r="F217" s="137"/>
      <c r="G217" s="137"/>
      <c r="H217" s="137"/>
    </row>
    <row r="218" spans="1:10" x14ac:dyDescent="0.2">
      <c r="A218" s="84">
        <v>5</v>
      </c>
      <c r="B218" s="450"/>
      <c r="C218" s="450"/>
      <c r="D218" s="450"/>
      <c r="E218" s="125"/>
      <c r="F218" s="125"/>
      <c r="G218" s="125"/>
      <c r="H218" s="125"/>
    </row>
    <row r="219" spans="1:10" x14ac:dyDescent="0.2">
      <c r="A219" s="84">
        <v>6</v>
      </c>
      <c r="B219" s="450"/>
      <c r="C219" s="450"/>
      <c r="D219" s="450"/>
      <c r="E219" s="125"/>
      <c r="F219" s="270"/>
      <c r="G219" s="270"/>
      <c r="H219" s="270"/>
    </row>
    <row r="220" spans="1:10" x14ac:dyDescent="0.2">
      <c r="A220" s="84">
        <v>7</v>
      </c>
      <c r="B220" s="450"/>
      <c r="C220" s="450"/>
      <c r="D220" s="450"/>
      <c r="E220" s="270"/>
      <c r="F220" s="125"/>
      <c r="G220" s="315"/>
      <c r="H220" s="315"/>
    </row>
    <row r="221" spans="1:10" x14ac:dyDescent="0.2">
      <c r="A221" s="84">
        <v>8</v>
      </c>
      <c r="B221" s="450"/>
      <c r="C221" s="450"/>
      <c r="D221" s="450"/>
      <c r="E221" s="125"/>
      <c r="F221" s="125"/>
      <c r="G221" s="125"/>
      <c r="H221" s="125"/>
    </row>
    <row r="222" spans="1:10" x14ac:dyDescent="0.2">
      <c r="A222" s="84">
        <v>9</v>
      </c>
      <c r="B222" s="450"/>
      <c r="C222" s="450"/>
      <c r="D222" s="450"/>
      <c r="E222" s="137"/>
      <c r="F222" s="137"/>
      <c r="G222" s="315"/>
      <c r="H222" s="315"/>
    </row>
    <row r="223" spans="1:10" x14ac:dyDescent="0.2">
      <c r="A223" s="147">
        <v>10</v>
      </c>
      <c r="B223" s="451"/>
      <c r="C223" s="451"/>
      <c r="D223" s="451"/>
      <c r="E223" s="145"/>
      <c r="F223" s="145"/>
      <c r="G223" s="145"/>
      <c r="H223" s="145"/>
    </row>
    <row r="224" spans="1:10" x14ac:dyDescent="0.2">
      <c r="A224" s="108"/>
      <c r="D224" s="263" t="s">
        <v>22</v>
      </c>
      <c r="E224" s="143">
        <f>SUM(E213:E223)</f>
        <v>0</v>
      </c>
      <c r="F224" s="143">
        <f t="shared" ref="F224:H224" si="14">SUM(F213:F223)</f>
        <v>0</v>
      </c>
      <c r="G224" s="143">
        <f t="shared" si="14"/>
        <v>0</v>
      </c>
      <c r="H224" s="143">
        <f t="shared" si="14"/>
        <v>0</v>
      </c>
    </row>
    <row r="225" spans="1:10" x14ac:dyDescent="0.2">
      <c r="A225" s="125"/>
    </row>
    <row r="226" spans="1:10" x14ac:dyDescent="0.2">
      <c r="A226" s="117">
        <v>9.91</v>
      </c>
      <c r="B226" s="111" t="s">
        <v>108</v>
      </c>
      <c r="C226" s="133"/>
      <c r="D226" s="142"/>
      <c r="E226" s="114"/>
      <c r="F226" s="114"/>
      <c r="G226" s="115"/>
      <c r="H226" s="114"/>
      <c r="I226" s="114"/>
      <c r="J226" s="114"/>
    </row>
    <row r="227" spans="1:10" x14ac:dyDescent="0.2">
      <c r="A227" s="125"/>
    </row>
    <row r="228" spans="1:10" x14ac:dyDescent="0.2">
      <c r="A228" s="269"/>
      <c r="B228" s="139"/>
      <c r="C228" s="139"/>
      <c r="D228" s="262"/>
      <c r="E228" s="145" t="s">
        <v>433</v>
      </c>
      <c r="F228" s="145" t="s">
        <v>433</v>
      </c>
      <c r="G228" s="145" t="s">
        <v>433</v>
      </c>
      <c r="H228" s="145" t="s">
        <v>433</v>
      </c>
    </row>
    <row r="229" spans="1:10" ht="14.25" x14ac:dyDescent="0.2">
      <c r="A229" s="84" t="s">
        <v>434</v>
      </c>
      <c r="B229" s="449"/>
      <c r="C229" s="449"/>
      <c r="D229" s="449"/>
      <c r="E229" s="226">
        <v>0</v>
      </c>
      <c r="F229" s="226">
        <v>0</v>
      </c>
      <c r="G229" s="226">
        <v>0</v>
      </c>
      <c r="H229" s="226">
        <v>0</v>
      </c>
      <c r="I229" s="248"/>
      <c r="J229" s="87"/>
    </row>
    <row r="230" spans="1:10" ht="14.25" x14ac:dyDescent="0.2">
      <c r="A230" s="84">
        <v>1</v>
      </c>
      <c r="B230" s="450"/>
      <c r="C230" s="450"/>
      <c r="D230" s="450"/>
      <c r="E230" s="137"/>
      <c r="F230" s="137"/>
      <c r="G230" s="137"/>
      <c r="H230" s="137"/>
      <c r="I230" s="248"/>
      <c r="J230" s="87"/>
    </row>
    <row r="231" spans="1:10" x14ac:dyDescent="0.2">
      <c r="A231" s="84">
        <v>2</v>
      </c>
      <c r="B231" s="450"/>
      <c r="C231" s="450"/>
      <c r="D231" s="450"/>
      <c r="E231" s="137"/>
      <c r="F231" s="137"/>
      <c r="G231" s="125"/>
      <c r="H231" s="125"/>
    </row>
    <row r="232" spans="1:10" x14ac:dyDescent="0.2">
      <c r="A232" s="84">
        <v>3</v>
      </c>
      <c r="B232" s="450"/>
      <c r="C232" s="450"/>
      <c r="D232" s="450"/>
      <c r="E232" s="137"/>
      <c r="F232" s="137"/>
      <c r="G232" s="137"/>
      <c r="H232" s="137"/>
    </row>
    <row r="233" spans="1:10" x14ac:dyDescent="0.2">
      <c r="A233" s="84">
        <v>4</v>
      </c>
      <c r="B233" s="450"/>
      <c r="C233" s="450"/>
      <c r="D233" s="450"/>
      <c r="E233" s="137"/>
      <c r="F233" s="137"/>
      <c r="G233" s="137"/>
      <c r="H233" s="137"/>
    </row>
    <row r="234" spans="1:10" x14ac:dyDescent="0.2">
      <c r="A234" s="84">
        <v>5</v>
      </c>
      <c r="B234" s="450"/>
      <c r="C234" s="450"/>
      <c r="D234" s="450"/>
      <c r="E234" s="125"/>
      <c r="F234" s="125"/>
      <c r="G234" s="125"/>
      <c r="H234" s="125"/>
      <c r="I234" s="91"/>
      <c r="J234" s="91"/>
    </row>
    <row r="235" spans="1:10" x14ac:dyDescent="0.2">
      <c r="A235" s="84">
        <v>6</v>
      </c>
      <c r="B235" s="450"/>
      <c r="C235" s="450"/>
      <c r="D235" s="450"/>
      <c r="E235" s="125"/>
      <c r="F235" s="270"/>
      <c r="G235" s="270"/>
      <c r="H235" s="270"/>
      <c r="J235" s="84"/>
    </row>
    <row r="236" spans="1:10" x14ac:dyDescent="0.2">
      <c r="A236" s="84">
        <v>7</v>
      </c>
      <c r="B236" s="450"/>
      <c r="C236" s="450"/>
      <c r="D236" s="450"/>
      <c r="E236" s="270"/>
      <c r="F236" s="125"/>
      <c r="G236" s="315"/>
      <c r="H236" s="315"/>
    </row>
    <row r="237" spans="1:10" x14ac:dyDescent="0.2">
      <c r="A237" s="84">
        <v>8</v>
      </c>
      <c r="B237" s="450"/>
      <c r="C237" s="450"/>
      <c r="D237" s="450"/>
      <c r="E237" s="125"/>
      <c r="F237" s="125"/>
      <c r="G237" s="125"/>
      <c r="H237" s="125"/>
      <c r="J237" s="254"/>
    </row>
    <row r="238" spans="1:10" x14ac:dyDescent="0.2">
      <c r="A238" s="84">
        <v>9</v>
      </c>
      <c r="B238" s="450"/>
      <c r="C238" s="450"/>
      <c r="D238" s="450"/>
      <c r="E238" s="137"/>
      <c r="F238" s="137"/>
      <c r="G238" s="315"/>
      <c r="H238" s="315"/>
      <c r="J238" s="254"/>
    </row>
    <row r="239" spans="1:10" x14ac:dyDescent="0.2">
      <c r="A239" s="147">
        <v>10</v>
      </c>
      <c r="B239" s="451"/>
      <c r="C239" s="451"/>
      <c r="D239" s="451"/>
      <c r="E239" s="145"/>
      <c r="F239" s="145"/>
      <c r="G239" s="145"/>
      <c r="H239" s="145"/>
      <c r="J239" s="254"/>
    </row>
    <row r="240" spans="1:10" x14ac:dyDescent="0.2">
      <c r="A240" s="108"/>
      <c r="D240" s="263" t="s">
        <v>22</v>
      </c>
      <c r="E240" s="143">
        <f>SUM(E229:E239)</f>
        <v>0</v>
      </c>
      <c r="F240" s="143">
        <f t="shared" ref="F240:H240" si="15">SUM(F229:F239)</f>
        <v>0</v>
      </c>
      <c r="G240" s="143">
        <f t="shared" si="15"/>
        <v>0</v>
      </c>
      <c r="H240" s="143">
        <f t="shared" si="15"/>
        <v>0</v>
      </c>
      <c r="J240" s="254"/>
    </row>
    <row r="241" spans="1:10" x14ac:dyDescent="0.2">
      <c r="A241" s="125"/>
      <c r="C241" s="84"/>
      <c r="D241" s="125"/>
      <c r="E241" s="125"/>
      <c r="H241" s="97"/>
      <c r="J241" s="254"/>
    </row>
    <row r="242" spans="1:10" x14ac:dyDescent="0.2">
      <c r="A242" s="125"/>
      <c r="C242" s="84"/>
      <c r="D242" s="125"/>
      <c r="E242" s="125"/>
      <c r="H242" s="97"/>
      <c r="J242" s="254"/>
    </row>
    <row r="243" spans="1:10" x14ac:dyDescent="0.2">
      <c r="A243" s="125"/>
      <c r="C243" s="84"/>
      <c r="D243" s="125"/>
      <c r="E243" s="125"/>
      <c r="H243" s="97"/>
      <c r="J243" s="254"/>
    </row>
    <row r="244" spans="1:10" x14ac:dyDescent="0.2">
      <c r="A244" s="125"/>
      <c r="C244" s="84"/>
      <c r="D244" s="125"/>
      <c r="E244" s="125"/>
      <c r="H244" s="97"/>
      <c r="J244" s="254"/>
    </row>
    <row r="245" spans="1:10" x14ac:dyDescent="0.2">
      <c r="A245" s="125"/>
      <c r="C245" s="84"/>
      <c r="D245" s="125"/>
      <c r="E245" s="125"/>
      <c r="H245" s="97"/>
      <c r="J245" s="254"/>
    </row>
    <row r="246" spans="1:10" x14ac:dyDescent="0.2">
      <c r="A246" s="125"/>
      <c r="C246" s="84"/>
      <c r="D246" s="125"/>
      <c r="H246" s="97"/>
      <c r="J246" s="254"/>
    </row>
    <row r="247" spans="1:10" x14ac:dyDescent="0.2">
      <c r="A247" s="125"/>
      <c r="B247" s="84"/>
      <c r="C247" s="84"/>
      <c r="D247" s="125"/>
      <c r="E247" s="125"/>
      <c r="H247" s="97"/>
      <c r="J247" s="254"/>
    </row>
    <row r="248" spans="1:10" x14ac:dyDescent="0.2">
      <c r="A248" s="125"/>
      <c r="B248" s="84"/>
      <c r="C248" s="84"/>
      <c r="D248" s="125"/>
      <c r="E248" s="125"/>
      <c r="H248" s="97"/>
      <c r="J248" s="254"/>
    </row>
    <row r="249" spans="1:10" x14ac:dyDescent="0.2">
      <c r="A249" s="125"/>
      <c r="B249" s="84"/>
      <c r="C249" s="84"/>
      <c r="D249" s="125"/>
      <c r="E249" s="125"/>
      <c r="H249" s="143"/>
      <c r="J249" s="254"/>
    </row>
    <row r="250" spans="1:10" x14ac:dyDescent="0.2">
      <c r="A250" s="125"/>
      <c r="B250" s="84"/>
      <c r="C250" s="84"/>
      <c r="D250" s="125"/>
      <c r="E250" s="125"/>
      <c r="H250" s="97"/>
      <c r="J250" s="254"/>
    </row>
    <row r="251" spans="1:10" x14ac:dyDescent="0.2">
      <c r="A251" s="125"/>
      <c r="B251" s="84"/>
      <c r="C251" s="84"/>
      <c r="D251" s="125"/>
      <c r="E251" s="125"/>
      <c r="H251" s="97"/>
      <c r="J251" s="254"/>
    </row>
    <row r="252" spans="1:10" x14ac:dyDescent="0.2">
      <c r="A252" s="125"/>
      <c r="B252" s="84"/>
      <c r="C252" s="84"/>
      <c r="D252" s="125"/>
      <c r="E252" s="125"/>
      <c r="H252" s="97"/>
      <c r="J252" s="254"/>
    </row>
    <row r="253" spans="1:10" x14ac:dyDescent="0.2">
      <c r="A253" s="125"/>
      <c r="B253" s="84"/>
      <c r="C253" s="84"/>
      <c r="E253" s="125"/>
      <c r="H253" s="97"/>
      <c r="J253" s="254"/>
    </row>
    <row r="254" spans="1:10" x14ac:dyDescent="0.2">
      <c r="A254" s="125"/>
      <c r="B254" s="84"/>
      <c r="C254" s="84"/>
      <c r="E254" s="125"/>
      <c r="H254" s="97"/>
      <c r="J254" s="254"/>
    </row>
    <row r="255" spans="1:10" x14ac:dyDescent="0.2">
      <c r="A255" s="125"/>
      <c r="C255" s="84"/>
      <c r="D255" s="125"/>
      <c r="E255" s="125"/>
      <c r="H255" s="97"/>
      <c r="J255" s="254"/>
    </row>
    <row r="256" spans="1:10" x14ac:dyDescent="0.2">
      <c r="A256" s="125"/>
      <c r="E256" s="125"/>
    </row>
    <row r="257" spans="1:10" x14ac:dyDescent="0.2">
      <c r="A257" s="125"/>
      <c r="B257" s="84"/>
      <c r="C257" s="84"/>
      <c r="D257" s="125"/>
      <c r="E257" s="125"/>
      <c r="H257" s="97"/>
      <c r="J257" s="87"/>
    </row>
    <row r="258" spans="1:10" x14ac:dyDescent="0.2">
      <c r="A258" s="125"/>
      <c r="B258" s="84"/>
      <c r="C258" s="84"/>
      <c r="D258" s="125"/>
      <c r="E258" s="125"/>
      <c r="H258" s="97"/>
      <c r="J258" s="87"/>
    </row>
    <row r="259" spans="1:10" x14ac:dyDescent="0.2">
      <c r="A259" s="125"/>
    </row>
    <row r="260" spans="1:10" x14ac:dyDescent="0.2">
      <c r="A260" s="125"/>
      <c r="B260" s="84"/>
      <c r="D260" s="87"/>
    </row>
    <row r="261" spans="1:10" x14ac:dyDescent="0.2">
      <c r="A261" s="125"/>
      <c r="B261" s="105"/>
    </row>
    <row r="262" spans="1:10" x14ac:dyDescent="0.2">
      <c r="A262" s="125"/>
      <c r="C262" s="84"/>
      <c r="D262" s="125"/>
      <c r="E262" s="125"/>
      <c r="H262" s="97"/>
      <c r="J262" s="254"/>
    </row>
    <row r="263" spans="1:10" x14ac:dyDescent="0.2">
      <c r="A263" s="125"/>
      <c r="C263" s="84"/>
      <c r="D263" s="125"/>
      <c r="E263" s="125"/>
      <c r="H263" s="97"/>
      <c r="J263" s="254"/>
    </row>
    <row r="264" spans="1:10" x14ac:dyDescent="0.2">
      <c r="A264" s="125"/>
      <c r="C264" s="84"/>
      <c r="D264" s="125"/>
      <c r="E264" s="125"/>
      <c r="H264" s="97"/>
      <c r="J264" s="254"/>
    </row>
    <row r="265" spans="1:10" x14ac:dyDescent="0.2">
      <c r="A265" s="125"/>
      <c r="C265" s="84"/>
      <c r="D265" s="125"/>
      <c r="E265" s="125"/>
      <c r="H265" s="97"/>
      <c r="J265" s="254"/>
    </row>
    <row r="266" spans="1:10" x14ac:dyDescent="0.2">
      <c r="A266" s="125"/>
      <c r="C266" s="84"/>
      <c r="E266" s="125"/>
      <c r="H266" s="97"/>
      <c r="J266" s="254"/>
    </row>
    <row r="267" spans="1:10" x14ac:dyDescent="0.2">
      <c r="A267" s="125"/>
    </row>
    <row r="268" spans="1:10" x14ac:dyDescent="0.2">
      <c r="A268" s="125"/>
    </row>
    <row r="269" spans="1:10" x14ac:dyDescent="0.2">
      <c r="A269" s="125"/>
      <c r="C269" s="126"/>
      <c r="D269" s="79"/>
      <c r="E269" s="79"/>
      <c r="F269" s="94"/>
      <c r="G269" s="79"/>
      <c r="H269" s="79"/>
      <c r="I269" s="79"/>
      <c r="J269" s="79"/>
    </row>
    <row r="270" spans="1:10" x14ac:dyDescent="0.2">
      <c r="A270" s="125"/>
      <c r="J270" s="84"/>
    </row>
    <row r="271" spans="1:10" x14ac:dyDescent="0.2">
      <c r="A271" s="125"/>
      <c r="B271" s="105"/>
    </row>
    <row r="272" spans="1:10" x14ac:dyDescent="0.2">
      <c r="A272" s="125"/>
      <c r="B272" s="106"/>
    </row>
    <row r="273" spans="1:2" x14ac:dyDescent="0.2">
      <c r="A273" s="125"/>
    </row>
    <row r="274" spans="1:2" x14ac:dyDescent="0.2">
      <c r="A274" s="125"/>
    </row>
    <row r="275" spans="1:2" x14ac:dyDescent="0.2">
      <c r="A275" s="125"/>
      <c r="B275" s="106"/>
    </row>
    <row r="276" spans="1:2" x14ac:dyDescent="0.2">
      <c r="A276" s="125"/>
      <c r="B276" s="106"/>
    </row>
    <row r="277" spans="1:2" x14ac:dyDescent="0.2">
      <c r="A277" s="125"/>
    </row>
    <row r="278" spans="1:2" x14ac:dyDescent="0.2">
      <c r="A278" s="125"/>
    </row>
    <row r="279" spans="1:2" x14ac:dyDescent="0.2">
      <c r="A279" s="125"/>
    </row>
    <row r="280" spans="1:2" x14ac:dyDescent="0.2">
      <c r="A280" s="125"/>
    </row>
    <row r="281" spans="1:2" x14ac:dyDescent="0.2">
      <c r="A281" s="125"/>
    </row>
    <row r="282" spans="1:2" x14ac:dyDescent="0.2">
      <c r="A282" s="125"/>
    </row>
    <row r="283" spans="1:2" x14ac:dyDescent="0.2">
      <c r="A283" s="125"/>
    </row>
    <row r="284" spans="1:2" x14ac:dyDescent="0.2">
      <c r="A284" s="125"/>
      <c r="B284" s="105"/>
    </row>
    <row r="285" spans="1:2" x14ac:dyDescent="0.2">
      <c r="A285" s="125"/>
      <c r="B285" s="106"/>
    </row>
    <row r="286" spans="1:2" x14ac:dyDescent="0.2">
      <c r="A286" s="125"/>
      <c r="B286" s="106"/>
    </row>
    <row r="287" spans="1:2" x14ac:dyDescent="0.2">
      <c r="A287" s="125"/>
      <c r="B287" s="106"/>
    </row>
    <row r="288" spans="1:2" x14ac:dyDescent="0.2">
      <c r="A288" s="125"/>
    </row>
    <row r="289" spans="1:2" x14ac:dyDescent="0.2">
      <c r="A289" s="125"/>
    </row>
    <row r="290" spans="1:2" x14ac:dyDescent="0.2">
      <c r="A290" s="125"/>
    </row>
    <row r="291" spans="1:2" x14ac:dyDescent="0.2">
      <c r="A291" s="125"/>
    </row>
    <row r="292" spans="1:2" x14ac:dyDescent="0.2">
      <c r="A292" s="125"/>
    </row>
    <row r="293" spans="1:2" x14ac:dyDescent="0.2">
      <c r="A293" s="125"/>
      <c r="B293" s="106"/>
    </row>
    <row r="294" spans="1:2" x14ac:dyDescent="0.2">
      <c r="A294" s="125"/>
      <c r="B294" s="106"/>
    </row>
    <row r="295" spans="1:2" x14ac:dyDescent="0.2">
      <c r="A295" s="125"/>
      <c r="B295" s="106"/>
    </row>
    <row r="296" spans="1:2" x14ac:dyDescent="0.2">
      <c r="A296" s="125"/>
      <c r="B296" s="106"/>
    </row>
    <row r="297" spans="1:2" x14ac:dyDescent="0.2">
      <c r="A297" s="125"/>
      <c r="B297" s="106"/>
    </row>
    <row r="298" spans="1:2" x14ac:dyDescent="0.2">
      <c r="A298" s="125"/>
    </row>
    <row r="299" spans="1:2" x14ac:dyDescent="0.2">
      <c r="A299" s="125"/>
    </row>
    <row r="300" spans="1:2" x14ac:dyDescent="0.2">
      <c r="A300" s="125"/>
    </row>
    <row r="301" spans="1:2" x14ac:dyDescent="0.2">
      <c r="A301" s="125"/>
    </row>
    <row r="302" spans="1:2" x14ac:dyDescent="0.2">
      <c r="A302" s="125"/>
    </row>
    <row r="303" spans="1:2" x14ac:dyDescent="0.2">
      <c r="A303" s="125"/>
    </row>
    <row r="304" spans="1:2" x14ac:dyDescent="0.2">
      <c r="A304" s="125"/>
    </row>
    <row r="305" spans="1:1" x14ac:dyDescent="0.2">
      <c r="A305" s="125"/>
    </row>
    <row r="306" spans="1:1" x14ac:dyDescent="0.2">
      <c r="A306" s="125"/>
    </row>
    <row r="307" spans="1:1" x14ac:dyDescent="0.2">
      <c r="A307" s="125"/>
    </row>
    <row r="308" spans="1:1" x14ac:dyDescent="0.2">
      <c r="A308" s="125"/>
    </row>
    <row r="309" spans="1:1" x14ac:dyDescent="0.2">
      <c r="A309" s="125"/>
    </row>
    <row r="310" spans="1:1" x14ac:dyDescent="0.2">
      <c r="A310" s="125"/>
    </row>
    <row r="311" spans="1:1" x14ac:dyDescent="0.2">
      <c r="A311" s="125"/>
    </row>
    <row r="312" spans="1:1" x14ac:dyDescent="0.2">
      <c r="A312" s="125"/>
    </row>
    <row r="313" spans="1:1" x14ac:dyDescent="0.2">
      <c r="A313" s="125"/>
    </row>
    <row r="314" spans="1:1" x14ac:dyDescent="0.2">
      <c r="A314" s="125"/>
    </row>
    <row r="315" spans="1:1" x14ac:dyDescent="0.2">
      <c r="A315" s="125"/>
    </row>
    <row r="316" spans="1:1" x14ac:dyDescent="0.2">
      <c r="A316" s="125"/>
    </row>
    <row r="317" spans="1:1" x14ac:dyDescent="0.2">
      <c r="A317" s="125"/>
    </row>
    <row r="318" spans="1:1" x14ac:dyDescent="0.2">
      <c r="A318" s="125"/>
    </row>
    <row r="319" spans="1:1" x14ac:dyDescent="0.2">
      <c r="A319" s="125"/>
    </row>
    <row r="320" spans="1:1" x14ac:dyDescent="0.2">
      <c r="A320" s="125"/>
    </row>
    <row r="321" spans="1:10" x14ac:dyDescent="0.2">
      <c r="A321" s="125"/>
    </row>
    <row r="322" spans="1:10" x14ac:dyDescent="0.2">
      <c r="A322" s="125"/>
    </row>
    <row r="323" spans="1:10" x14ac:dyDescent="0.2">
      <c r="A323" s="125"/>
    </row>
    <row r="324" spans="1:10" x14ac:dyDescent="0.2">
      <c r="A324" s="125"/>
    </row>
    <row r="325" spans="1:10" x14ac:dyDescent="0.2">
      <c r="A325" s="125"/>
    </row>
    <row r="326" spans="1:10" x14ac:dyDescent="0.2">
      <c r="A326" s="125"/>
    </row>
    <row r="327" spans="1:10" x14ac:dyDescent="0.2">
      <c r="A327" s="125"/>
    </row>
    <row r="328" spans="1:10" x14ac:dyDescent="0.2">
      <c r="A328" s="125"/>
      <c r="C328" s="84"/>
      <c r="D328" s="125"/>
      <c r="H328" s="97"/>
      <c r="J328" s="254"/>
    </row>
    <row r="329" spans="1:10" x14ac:dyDescent="0.2">
      <c r="A329" s="125"/>
      <c r="B329" s="105"/>
    </row>
    <row r="330" spans="1:10" x14ac:dyDescent="0.2">
      <c r="A330" s="125"/>
      <c r="C330" s="84"/>
      <c r="H330" s="97"/>
      <c r="J330" s="254"/>
    </row>
    <row r="331" spans="1:10" x14ac:dyDescent="0.2">
      <c r="A331" s="125"/>
      <c r="C331" s="84"/>
      <c r="H331" s="97"/>
      <c r="J331" s="254"/>
    </row>
    <row r="332" spans="1:10" x14ac:dyDescent="0.2">
      <c r="A332" s="125"/>
    </row>
    <row r="333" spans="1:10" x14ac:dyDescent="0.2">
      <c r="A333" s="125"/>
      <c r="C333" s="126"/>
      <c r="D333" s="79"/>
      <c r="E333" s="79"/>
      <c r="F333" s="94"/>
      <c r="G333" s="79"/>
      <c r="H333" s="79"/>
      <c r="I333" s="79"/>
      <c r="J333" s="79"/>
    </row>
    <row r="334" spans="1:10" x14ac:dyDescent="0.2">
      <c r="A334" s="125"/>
      <c r="I334" s="88"/>
      <c r="J334" s="84"/>
    </row>
    <row r="335" spans="1:10" x14ac:dyDescent="0.2">
      <c r="A335" s="125"/>
      <c r="B335" s="105"/>
    </row>
    <row r="336" spans="1:10" x14ac:dyDescent="0.2">
      <c r="A336" s="125"/>
      <c r="B336" s="84"/>
    </row>
    <row r="337" spans="1:10" x14ac:dyDescent="0.2">
      <c r="A337" s="125"/>
      <c r="B337" s="84"/>
    </row>
    <row r="338" spans="1:10" x14ac:dyDescent="0.2">
      <c r="A338" s="125"/>
    </row>
    <row r="339" spans="1:10" x14ac:dyDescent="0.2">
      <c r="A339" s="125"/>
      <c r="B339" s="84"/>
    </row>
    <row r="340" spans="1:10" x14ac:dyDescent="0.2">
      <c r="A340" s="125"/>
    </row>
    <row r="341" spans="1:10" x14ac:dyDescent="0.2">
      <c r="C341" s="84"/>
      <c r="H341" s="97"/>
      <c r="J341" s="87"/>
    </row>
    <row r="343" spans="1:10" x14ac:dyDescent="0.2">
      <c r="B343" s="105"/>
    </row>
    <row r="344" spans="1:10" x14ac:dyDescent="0.2">
      <c r="B344" s="84"/>
      <c r="C344" s="84"/>
      <c r="H344" s="97"/>
      <c r="J344" s="87"/>
    </row>
    <row r="345" spans="1:10" x14ac:dyDescent="0.2">
      <c r="H345" s="97"/>
      <c r="J345" s="87"/>
    </row>
    <row r="349" spans="1:10" x14ac:dyDescent="0.2">
      <c r="B349" s="106"/>
      <c r="C349" s="190"/>
    </row>
    <row r="350" spans="1:10" x14ac:dyDescent="0.2">
      <c r="C350" s="190"/>
    </row>
    <row r="351" spans="1:10" x14ac:dyDescent="0.2">
      <c r="C351" s="190"/>
    </row>
    <row r="352" spans="1:10" x14ac:dyDescent="0.2">
      <c r="C352" s="190"/>
    </row>
    <row r="353" spans="3:3" x14ac:dyDescent="0.2">
      <c r="C353" s="190"/>
    </row>
    <row r="354" spans="3:3" x14ac:dyDescent="0.2">
      <c r="C354" s="190"/>
    </row>
  </sheetData>
  <mergeCells count="33">
    <mergeCell ref="B238:D238"/>
    <mergeCell ref="B239:D239"/>
    <mergeCell ref="B233:D233"/>
    <mergeCell ref="B234:D234"/>
    <mergeCell ref="B235:D235"/>
    <mergeCell ref="B236:D236"/>
    <mergeCell ref="B237:D237"/>
    <mergeCell ref="B223:D223"/>
    <mergeCell ref="B229:D229"/>
    <mergeCell ref="B230:D230"/>
    <mergeCell ref="B231:D231"/>
    <mergeCell ref="B232:D232"/>
    <mergeCell ref="B218:D218"/>
    <mergeCell ref="B219:D219"/>
    <mergeCell ref="B220:D220"/>
    <mergeCell ref="B221:D221"/>
    <mergeCell ref="B222:D222"/>
    <mergeCell ref="B213:D213"/>
    <mergeCell ref="B214:D214"/>
    <mergeCell ref="B215:D215"/>
    <mergeCell ref="B216:D216"/>
    <mergeCell ref="B217:D217"/>
    <mergeCell ref="B6:D6"/>
    <mergeCell ref="B7:D7"/>
    <mergeCell ref="B8:D8"/>
    <mergeCell ref="B14:D14"/>
    <mergeCell ref="B15:D15"/>
    <mergeCell ref="B16:D16"/>
    <mergeCell ref="B9:D9"/>
    <mergeCell ref="B10:D10"/>
    <mergeCell ref="B11:D11"/>
    <mergeCell ref="B12:D12"/>
    <mergeCell ref="B13:D13"/>
  </mergeCells>
  <pageMargins left="0.7" right="0.7" top="0.75" bottom="0.75" header="0.3" footer="0.3"/>
  <pageSetup scale="77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3CFCC-2853-4E64-8F14-FDBAEABB2B7D}">
  <sheetPr>
    <tabColor theme="0" tint="-0.499984740745262"/>
    <pageSetUpPr fitToPage="1"/>
  </sheetPr>
  <dimension ref="A1:J257"/>
  <sheetViews>
    <sheetView zoomScaleNormal="100" workbookViewId="0">
      <selection activeCell="E154" sqref="E154"/>
    </sheetView>
  </sheetViews>
  <sheetFormatPr defaultColWidth="9.140625" defaultRowHeight="12.75" x14ac:dyDescent="0.2"/>
  <cols>
    <col min="1" max="3" width="15.7109375" style="71" customWidth="1"/>
    <col min="4" max="4" width="15.7109375" style="125" customWidth="1"/>
    <col min="5" max="8" width="15.7109375" style="71" customWidth="1"/>
    <col min="9" max="16384" width="9.140625" style="71"/>
  </cols>
  <sheetData>
    <row r="1" spans="1:8" ht="18" x14ac:dyDescent="0.25">
      <c r="A1" s="235" t="s">
        <v>460</v>
      </c>
      <c r="B1" s="234" t="s">
        <v>109</v>
      </c>
      <c r="C1" s="132"/>
      <c r="D1" s="115"/>
      <c r="E1" s="115"/>
      <c r="F1" s="115"/>
      <c r="G1" s="115"/>
      <c r="H1" s="115"/>
    </row>
    <row r="3" spans="1:8" ht="15" customHeight="1" x14ac:dyDescent="0.2">
      <c r="A3" s="117">
        <v>10.050000000000001</v>
      </c>
      <c r="B3" s="111" t="s">
        <v>111</v>
      </c>
      <c r="C3" s="133"/>
      <c r="D3" s="197"/>
      <c r="E3" s="154"/>
      <c r="F3" s="154"/>
      <c r="G3" s="267"/>
      <c r="H3" s="154"/>
    </row>
    <row r="4" spans="1:8" x14ac:dyDescent="0.2">
      <c r="B4" s="125"/>
      <c r="C4" s="106"/>
      <c r="E4" s="138"/>
      <c r="F4" s="87"/>
    </row>
    <row r="5" spans="1:8" ht="15" x14ac:dyDescent="0.25">
      <c r="B5" s="191" t="s">
        <v>327</v>
      </c>
      <c r="D5" s="71"/>
      <c r="E5" s="125"/>
    </row>
    <row r="6" spans="1:8" x14ac:dyDescent="0.2">
      <c r="B6" s="105" t="s">
        <v>340</v>
      </c>
      <c r="D6" s="71" t="s">
        <v>328</v>
      </c>
      <c r="F6" s="125">
        <v>2</v>
      </c>
      <c r="G6" s="97">
        <v>15</v>
      </c>
      <c r="H6" s="87">
        <f>F6*G6</f>
        <v>30</v>
      </c>
    </row>
    <row r="7" spans="1:8" x14ac:dyDescent="0.2">
      <c r="D7" s="71"/>
      <c r="F7" s="125"/>
      <c r="G7" s="97"/>
      <c r="H7" s="87"/>
    </row>
    <row r="8" spans="1:8" x14ac:dyDescent="0.2">
      <c r="B8" s="105" t="s">
        <v>564</v>
      </c>
      <c r="D8" s="71" t="s">
        <v>328</v>
      </c>
      <c r="F8" s="125">
        <v>10</v>
      </c>
      <c r="G8" s="97">
        <v>12</v>
      </c>
      <c r="H8" s="87">
        <f>F8*G8</f>
        <v>120</v>
      </c>
    </row>
    <row r="9" spans="1:8" x14ac:dyDescent="0.2">
      <c r="B9" s="105"/>
      <c r="D9" s="71" t="s">
        <v>578</v>
      </c>
      <c r="F9" s="125">
        <v>6</v>
      </c>
      <c r="G9" s="97">
        <v>35</v>
      </c>
      <c r="H9" s="87">
        <f>F9*G9</f>
        <v>210</v>
      </c>
    </row>
    <row r="10" spans="1:8" x14ac:dyDescent="0.2">
      <c r="D10" s="71"/>
      <c r="F10" s="125"/>
      <c r="G10" s="97"/>
      <c r="H10" s="87"/>
    </row>
    <row r="11" spans="1:8" x14ac:dyDescent="0.2">
      <c r="B11" s="105" t="s">
        <v>571</v>
      </c>
      <c r="D11" s="71" t="s">
        <v>328</v>
      </c>
      <c r="F11" s="125">
        <v>25</v>
      </c>
      <c r="G11" s="97">
        <v>15</v>
      </c>
      <c r="H11" s="87">
        <f>F11*G11</f>
        <v>375</v>
      </c>
    </row>
    <row r="12" spans="1:8" x14ac:dyDescent="0.2">
      <c r="D12" s="71"/>
      <c r="F12" s="125"/>
      <c r="G12" s="97"/>
      <c r="H12" s="87"/>
    </row>
    <row r="13" spans="1:8" x14ac:dyDescent="0.2">
      <c r="B13" s="105" t="s">
        <v>563</v>
      </c>
      <c r="D13" s="71" t="s">
        <v>328</v>
      </c>
      <c r="F13" s="125">
        <v>24</v>
      </c>
      <c r="G13" s="97">
        <v>12</v>
      </c>
      <c r="H13" s="87">
        <f>F13*G13</f>
        <v>288</v>
      </c>
    </row>
    <row r="14" spans="1:8" x14ac:dyDescent="0.2">
      <c r="D14" s="71"/>
      <c r="F14" s="125"/>
      <c r="G14" s="97"/>
      <c r="H14" s="87"/>
    </row>
    <row r="15" spans="1:8" x14ac:dyDescent="0.2">
      <c r="B15" s="105" t="s">
        <v>685</v>
      </c>
      <c r="D15" s="71" t="s">
        <v>328</v>
      </c>
      <c r="F15" s="125">
        <v>6</v>
      </c>
      <c r="G15" s="97">
        <v>15</v>
      </c>
      <c r="H15" s="87">
        <f>F15*G15</f>
        <v>90</v>
      </c>
    </row>
    <row r="16" spans="1:8" x14ac:dyDescent="0.2">
      <c r="D16" s="71"/>
      <c r="F16" s="125"/>
      <c r="G16" s="97"/>
      <c r="H16" s="87"/>
    </row>
    <row r="17" spans="2:8" x14ac:dyDescent="0.2">
      <c r="B17" s="105" t="s">
        <v>329</v>
      </c>
      <c r="D17" s="71" t="s">
        <v>328</v>
      </c>
      <c r="F17" s="125">
        <v>22</v>
      </c>
      <c r="G17" s="97">
        <v>18</v>
      </c>
      <c r="H17" s="87">
        <f>F17*G17</f>
        <v>396</v>
      </c>
    </row>
    <row r="18" spans="2:8" x14ac:dyDescent="0.2">
      <c r="B18" s="105"/>
      <c r="D18" s="71" t="s">
        <v>579</v>
      </c>
      <c r="F18" s="125">
        <v>2</v>
      </c>
      <c r="G18" s="97">
        <v>350</v>
      </c>
      <c r="H18" s="87">
        <f>F18*G18</f>
        <v>700</v>
      </c>
    </row>
    <row r="19" spans="2:8" x14ac:dyDescent="0.2">
      <c r="D19" s="71"/>
      <c r="F19" s="125"/>
      <c r="G19" s="97"/>
      <c r="H19" s="87"/>
    </row>
    <row r="20" spans="2:8" x14ac:dyDescent="0.2">
      <c r="B20" s="105" t="s">
        <v>330</v>
      </c>
      <c r="D20" s="71" t="s">
        <v>328</v>
      </c>
      <c r="F20" s="125">
        <v>34</v>
      </c>
      <c r="G20" s="97">
        <v>18</v>
      </c>
      <c r="H20" s="87">
        <f>F20*G20</f>
        <v>612</v>
      </c>
    </row>
    <row r="21" spans="2:8" x14ac:dyDescent="0.2">
      <c r="B21" s="105"/>
      <c r="D21" s="71" t="s">
        <v>579</v>
      </c>
      <c r="F21" s="125">
        <v>3</v>
      </c>
      <c r="G21" s="97">
        <v>350</v>
      </c>
      <c r="H21" s="87">
        <f>F21*G21</f>
        <v>1050</v>
      </c>
    </row>
    <row r="23" spans="2:8" x14ac:dyDescent="0.2">
      <c r="B23" s="105" t="s">
        <v>576</v>
      </c>
      <c r="D23" s="71" t="s">
        <v>687</v>
      </c>
      <c r="F23" s="125"/>
      <c r="G23" s="97"/>
      <c r="H23" s="87"/>
    </row>
    <row r="24" spans="2:8" x14ac:dyDescent="0.2">
      <c r="D24" s="71"/>
      <c r="F24" s="125"/>
      <c r="G24" s="97"/>
      <c r="H24" s="87"/>
    </row>
    <row r="25" spans="2:8" x14ac:dyDescent="0.2">
      <c r="B25" s="105" t="s">
        <v>686</v>
      </c>
      <c r="D25" s="71" t="s">
        <v>328</v>
      </c>
      <c r="F25" s="125">
        <v>15</v>
      </c>
      <c r="G25" s="97">
        <v>18</v>
      </c>
      <c r="H25" s="87">
        <f>G25*F25</f>
        <v>270</v>
      </c>
    </row>
    <row r="26" spans="2:8" x14ac:dyDescent="0.2">
      <c r="B26" s="105"/>
      <c r="D26" s="71" t="s">
        <v>579</v>
      </c>
      <c r="F26" s="125">
        <v>2</v>
      </c>
      <c r="G26" s="97">
        <v>200</v>
      </c>
      <c r="H26" s="87">
        <f>G26*F26</f>
        <v>400</v>
      </c>
    </row>
    <row r="27" spans="2:8" x14ac:dyDescent="0.2">
      <c r="D27" s="71"/>
      <c r="F27" s="125"/>
      <c r="G27" s="97"/>
      <c r="H27" s="87"/>
    </row>
    <row r="28" spans="2:8" x14ac:dyDescent="0.2">
      <c r="B28" s="105" t="s">
        <v>331</v>
      </c>
      <c r="D28" s="71" t="s">
        <v>328</v>
      </c>
      <c r="F28" s="125">
        <v>25</v>
      </c>
      <c r="G28" s="97">
        <v>10</v>
      </c>
      <c r="H28" s="87">
        <f>F28*G28</f>
        <v>250</v>
      </c>
    </row>
    <row r="29" spans="2:8" x14ac:dyDescent="0.2">
      <c r="D29" s="71"/>
      <c r="F29" s="125"/>
      <c r="G29" s="97"/>
      <c r="H29" s="87"/>
    </row>
    <row r="30" spans="2:8" x14ac:dyDescent="0.2">
      <c r="B30" s="105" t="s">
        <v>684</v>
      </c>
      <c r="D30" s="71" t="s">
        <v>328</v>
      </c>
      <c r="F30" s="125">
        <v>20</v>
      </c>
      <c r="G30" s="97">
        <v>12</v>
      </c>
      <c r="H30" s="87">
        <f>F30*G30</f>
        <v>240</v>
      </c>
    </row>
    <row r="31" spans="2:8" x14ac:dyDescent="0.2">
      <c r="D31" s="71"/>
      <c r="F31" s="125"/>
      <c r="G31" s="97"/>
      <c r="H31" s="87"/>
    </row>
    <row r="32" spans="2:8" x14ac:dyDescent="0.2">
      <c r="B32" s="105" t="s">
        <v>690</v>
      </c>
      <c r="D32" s="71" t="s">
        <v>328</v>
      </c>
      <c r="F32" s="125">
        <v>7</v>
      </c>
      <c r="G32" s="97">
        <v>10</v>
      </c>
      <c r="H32" s="87">
        <f>G32*F32</f>
        <v>70</v>
      </c>
    </row>
    <row r="33" spans="2:8" x14ac:dyDescent="0.2">
      <c r="D33" s="71"/>
      <c r="F33" s="125"/>
      <c r="G33" s="97"/>
      <c r="H33" s="87"/>
    </row>
    <row r="34" spans="2:8" x14ac:dyDescent="0.2">
      <c r="B34" s="105" t="s">
        <v>691</v>
      </c>
      <c r="D34" s="71" t="s">
        <v>328</v>
      </c>
      <c r="F34" s="125">
        <v>10</v>
      </c>
      <c r="G34" s="97">
        <v>10</v>
      </c>
      <c r="H34" s="87">
        <f>G34*F34</f>
        <v>100</v>
      </c>
    </row>
    <row r="35" spans="2:8" x14ac:dyDescent="0.2">
      <c r="B35" s="105"/>
      <c r="D35" s="71"/>
      <c r="F35" s="125"/>
      <c r="G35" s="97"/>
      <c r="H35" s="87"/>
    </row>
    <row r="36" spans="2:8" x14ac:dyDescent="0.2">
      <c r="B36" s="105" t="s">
        <v>688</v>
      </c>
      <c r="D36" s="71" t="s">
        <v>328</v>
      </c>
      <c r="F36" s="125">
        <v>23</v>
      </c>
      <c r="G36" s="97">
        <v>12</v>
      </c>
      <c r="H36" s="87">
        <f>G36*F36</f>
        <v>276</v>
      </c>
    </row>
    <row r="37" spans="2:8" x14ac:dyDescent="0.2">
      <c r="B37" s="105"/>
      <c r="D37" s="71"/>
      <c r="F37" s="125"/>
      <c r="G37" s="97"/>
      <c r="H37" s="87"/>
    </row>
    <row r="38" spans="2:8" x14ac:dyDescent="0.2">
      <c r="B38" s="105" t="s">
        <v>689</v>
      </c>
      <c r="D38" s="71" t="s">
        <v>328</v>
      </c>
      <c r="F38" s="125">
        <v>6</v>
      </c>
      <c r="G38" s="97">
        <v>12</v>
      </c>
      <c r="H38" s="87">
        <f>G38*F38</f>
        <v>72</v>
      </c>
    </row>
    <row r="39" spans="2:8" x14ac:dyDescent="0.2">
      <c r="B39" s="105"/>
      <c r="D39" s="71"/>
      <c r="F39" s="125"/>
      <c r="G39" s="97"/>
      <c r="H39" s="87"/>
    </row>
    <row r="40" spans="2:8" x14ac:dyDescent="0.2">
      <c r="B40" s="105" t="s">
        <v>8</v>
      </c>
      <c r="D40" s="71" t="s">
        <v>328</v>
      </c>
      <c r="F40" s="125">
        <v>11</v>
      </c>
      <c r="G40" s="97">
        <v>10</v>
      </c>
      <c r="H40" s="87">
        <f>G40*F40</f>
        <v>110</v>
      </c>
    </row>
    <row r="41" spans="2:8" x14ac:dyDescent="0.2">
      <c r="B41" s="105"/>
      <c r="D41" s="71"/>
      <c r="F41" s="125"/>
      <c r="G41" s="97"/>
      <c r="H41" s="87"/>
    </row>
    <row r="42" spans="2:8" x14ac:dyDescent="0.2">
      <c r="B42" s="192" t="s">
        <v>577</v>
      </c>
      <c r="C42" s="139"/>
      <c r="D42" s="139" t="s">
        <v>328</v>
      </c>
      <c r="E42" s="139"/>
      <c r="F42" s="145">
        <v>4</v>
      </c>
      <c r="G42" s="171">
        <v>10</v>
      </c>
      <c r="H42" s="153">
        <f>G42*F42</f>
        <v>40</v>
      </c>
    </row>
    <row r="43" spans="2:8" x14ac:dyDescent="0.2">
      <c r="D43" s="71"/>
      <c r="F43" s="125"/>
      <c r="G43" s="124" t="s">
        <v>181</v>
      </c>
      <c r="H43" s="87">
        <f>SUM(H6:H42)</f>
        <v>5699</v>
      </c>
    </row>
    <row r="44" spans="2:8" x14ac:dyDescent="0.2">
      <c r="D44" s="71"/>
      <c r="F44" s="125"/>
      <c r="G44" s="84" t="s">
        <v>489</v>
      </c>
      <c r="H44" s="87">
        <v>100</v>
      </c>
    </row>
    <row r="45" spans="2:8" x14ac:dyDescent="0.2">
      <c r="D45" s="71"/>
      <c r="F45" s="125"/>
      <c r="G45" s="147" t="s">
        <v>253</v>
      </c>
      <c r="H45" s="153">
        <f>(H43+H44)*0.07</f>
        <v>405.93000000000006</v>
      </c>
    </row>
    <row r="46" spans="2:8" x14ac:dyDescent="0.2">
      <c r="D46" s="71"/>
      <c r="F46" s="125"/>
      <c r="G46" s="193" t="s">
        <v>22</v>
      </c>
      <c r="H46" s="356">
        <f>SUM(H43:H45)</f>
        <v>6204.93</v>
      </c>
    </row>
    <row r="47" spans="2:8" x14ac:dyDescent="0.2">
      <c r="D47" s="71"/>
      <c r="F47" s="125"/>
    </row>
    <row r="48" spans="2:8" ht="15" x14ac:dyDescent="0.25">
      <c r="B48" s="191" t="s">
        <v>334</v>
      </c>
      <c r="D48" s="71"/>
      <c r="E48" s="125"/>
      <c r="F48" s="97"/>
      <c r="G48" s="193"/>
    </row>
    <row r="49" spans="2:8" x14ac:dyDescent="0.2">
      <c r="B49" s="194" t="s">
        <v>1</v>
      </c>
      <c r="C49" s="139"/>
      <c r="D49" s="145"/>
      <c r="E49" s="139"/>
      <c r="F49" s="145" t="s">
        <v>179</v>
      </c>
      <c r="G49" s="145" t="s">
        <v>335</v>
      </c>
      <c r="H49" s="145" t="s">
        <v>181</v>
      </c>
    </row>
    <row r="50" spans="2:8" x14ac:dyDescent="0.2">
      <c r="B50" s="113" t="s">
        <v>267</v>
      </c>
      <c r="C50" s="133"/>
      <c r="D50" s="133"/>
      <c r="E50" s="133"/>
      <c r="F50" s="198"/>
      <c r="G50" s="198"/>
      <c r="H50" s="198"/>
    </row>
    <row r="51" spans="2:8" x14ac:dyDescent="0.2">
      <c r="B51" s="164" t="s">
        <v>336</v>
      </c>
      <c r="E51" s="125" t="s">
        <v>585</v>
      </c>
      <c r="F51" s="125">
        <v>11</v>
      </c>
      <c r="G51" s="85">
        <v>190</v>
      </c>
      <c r="H51" s="87">
        <f>F51*G51</f>
        <v>2090</v>
      </c>
    </row>
    <row r="52" spans="2:8" x14ac:dyDescent="0.2">
      <c r="B52" s="164" t="s">
        <v>337</v>
      </c>
      <c r="E52" s="125" t="s">
        <v>585</v>
      </c>
      <c r="F52" s="125">
        <v>0</v>
      </c>
      <c r="G52" s="85">
        <v>185</v>
      </c>
      <c r="H52" s="87">
        <f>F52*G52</f>
        <v>0</v>
      </c>
    </row>
    <row r="53" spans="2:8" x14ac:dyDescent="0.2">
      <c r="B53" s="164" t="s">
        <v>580</v>
      </c>
      <c r="E53" s="125" t="s">
        <v>585</v>
      </c>
      <c r="F53" s="125">
        <v>0</v>
      </c>
      <c r="G53" s="85">
        <v>275</v>
      </c>
      <c r="H53" s="87">
        <f t="shared" ref="H53:H57" si="0">F53*G53</f>
        <v>0</v>
      </c>
    </row>
    <row r="54" spans="2:8" x14ac:dyDescent="0.2">
      <c r="B54" s="164" t="s">
        <v>587</v>
      </c>
      <c r="E54" s="125"/>
      <c r="F54" s="125">
        <v>17</v>
      </c>
      <c r="G54" s="85">
        <v>14</v>
      </c>
      <c r="H54" s="87">
        <f t="shared" si="0"/>
        <v>238</v>
      </c>
    </row>
    <row r="55" spans="2:8" x14ac:dyDescent="0.2">
      <c r="B55" s="164" t="s">
        <v>588</v>
      </c>
      <c r="E55" s="125"/>
      <c r="F55" s="125">
        <v>0</v>
      </c>
      <c r="G55" s="85">
        <v>18</v>
      </c>
      <c r="H55" s="87">
        <f t="shared" si="0"/>
        <v>0</v>
      </c>
    </row>
    <row r="56" spans="2:8" x14ac:dyDescent="0.2">
      <c r="B56" s="164" t="s">
        <v>581</v>
      </c>
      <c r="E56" s="125"/>
      <c r="F56" s="125">
        <v>6</v>
      </c>
      <c r="G56" s="85">
        <v>10</v>
      </c>
      <c r="H56" s="87">
        <f t="shared" si="0"/>
        <v>60</v>
      </c>
    </row>
    <row r="57" spans="2:8" x14ac:dyDescent="0.2">
      <c r="B57" s="164" t="s">
        <v>582</v>
      </c>
      <c r="E57" s="125"/>
      <c r="F57" s="125">
        <v>8</v>
      </c>
      <c r="G57" s="85">
        <v>15</v>
      </c>
      <c r="H57" s="87">
        <f t="shared" si="0"/>
        <v>120</v>
      </c>
    </row>
    <row r="58" spans="2:8" x14ac:dyDescent="0.2">
      <c r="B58" s="164"/>
      <c r="E58" s="125"/>
      <c r="F58" s="125"/>
      <c r="G58" s="138"/>
      <c r="H58" s="87"/>
    </row>
    <row r="59" spans="2:8" x14ac:dyDescent="0.2">
      <c r="B59" s="113" t="s">
        <v>263</v>
      </c>
      <c r="C59" s="133"/>
      <c r="D59" s="133"/>
      <c r="E59" s="197"/>
      <c r="F59" s="197"/>
      <c r="G59" s="199"/>
      <c r="H59" s="200"/>
    </row>
    <row r="60" spans="2:8" x14ac:dyDescent="0.2">
      <c r="B60" s="164" t="s">
        <v>338</v>
      </c>
      <c r="E60" s="125"/>
      <c r="F60" s="125">
        <v>1</v>
      </c>
      <c r="G60" s="85">
        <v>650</v>
      </c>
      <c r="H60" s="87">
        <f t="shared" ref="H60:H64" si="1">F60*G60</f>
        <v>650</v>
      </c>
    </row>
    <row r="61" spans="2:8" x14ac:dyDescent="0.2">
      <c r="B61" s="164" t="s">
        <v>583</v>
      </c>
      <c r="E61" s="125" t="s">
        <v>585</v>
      </c>
      <c r="F61" s="125">
        <v>0</v>
      </c>
      <c r="G61" s="85">
        <v>575</v>
      </c>
      <c r="H61" s="87">
        <f t="shared" ref="H61" si="2">F61*G61</f>
        <v>0</v>
      </c>
    </row>
    <row r="62" spans="2:8" x14ac:dyDescent="0.2">
      <c r="B62" s="164" t="s">
        <v>336</v>
      </c>
      <c r="E62" s="125" t="s">
        <v>585</v>
      </c>
      <c r="F62" s="125">
        <v>7</v>
      </c>
      <c r="G62" s="85">
        <v>190</v>
      </c>
      <c r="H62" s="87">
        <f t="shared" si="1"/>
        <v>1330</v>
      </c>
    </row>
    <row r="63" spans="2:8" x14ac:dyDescent="0.2">
      <c r="B63" s="164" t="s">
        <v>339</v>
      </c>
      <c r="E63" s="125" t="s">
        <v>585</v>
      </c>
      <c r="F63" s="125">
        <v>1</v>
      </c>
      <c r="G63" s="85">
        <v>100</v>
      </c>
      <c r="H63" s="87">
        <f t="shared" si="1"/>
        <v>100</v>
      </c>
    </row>
    <row r="64" spans="2:8" x14ac:dyDescent="0.2">
      <c r="B64" s="164" t="s">
        <v>337</v>
      </c>
      <c r="E64" s="125" t="s">
        <v>585</v>
      </c>
      <c r="F64" s="125">
        <v>2</v>
      </c>
      <c r="G64" s="85">
        <v>185</v>
      </c>
      <c r="H64" s="87">
        <f t="shared" si="1"/>
        <v>370</v>
      </c>
    </row>
    <row r="65" spans="2:8" x14ac:dyDescent="0.2">
      <c r="B65" s="164" t="s">
        <v>580</v>
      </c>
      <c r="E65" s="125" t="s">
        <v>585</v>
      </c>
      <c r="F65" s="125">
        <v>5</v>
      </c>
      <c r="G65" s="85">
        <v>275</v>
      </c>
      <c r="H65" s="87">
        <f t="shared" ref="H65:H72" si="3">F65*G65</f>
        <v>1375</v>
      </c>
    </row>
    <row r="66" spans="2:8" x14ac:dyDescent="0.2">
      <c r="B66" s="164" t="s">
        <v>694</v>
      </c>
      <c r="E66" s="125"/>
      <c r="F66" s="125">
        <v>2</v>
      </c>
      <c r="G66" s="85">
        <v>75</v>
      </c>
      <c r="H66" s="87">
        <f t="shared" si="3"/>
        <v>150</v>
      </c>
    </row>
    <row r="67" spans="2:8" x14ac:dyDescent="0.2">
      <c r="B67" s="164" t="s">
        <v>693</v>
      </c>
      <c r="E67" s="125"/>
      <c r="F67" s="125">
        <v>1</v>
      </c>
      <c r="G67" s="85">
        <v>25</v>
      </c>
      <c r="H67" s="87">
        <f t="shared" si="3"/>
        <v>25</v>
      </c>
    </row>
    <row r="68" spans="2:8" x14ac:dyDescent="0.2">
      <c r="B68" s="164" t="s">
        <v>587</v>
      </c>
      <c r="E68" s="125"/>
      <c r="F68" s="125">
        <v>0</v>
      </c>
      <c r="G68" s="85">
        <v>14</v>
      </c>
      <c r="H68" s="87">
        <f t="shared" si="3"/>
        <v>0</v>
      </c>
    </row>
    <row r="69" spans="2:8" x14ac:dyDescent="0.2">
      <c r="B69" s="164" t="s">
        <v>588</v>
      </c>
      <c r="E69" s="125"/>
      <c r="F69" s="125">
        <v>18</v>
      </c>
      <c r="G69" s="85">
        <v>18</v>
      </c>
      <c r="H69" s="87">
        <f t="shared" si="3"/>
        <v>324</v>
      </c>
    </row>
    <row r="70" spans="2:8" x14ac:dyDescent="0.2">
      <c r="B70" s="164" t="s">
        <v>586</v>
      </c>
      <c r="E70" s="125"/>
      <c r="F70" s="125">
        <v>2</v>
      </c>
      <c r="G70" s="85">
        <v>45</v>
      </c>
      <c r="H70" s="87">
        <f t="shared" ref="H70" si="4">F70*G70</f>
        <v>90</v>
      </c>
    </row>
    <row r="71" spans="2:8" x14ac:dyDescent="0.2">
      <c r="B71" s="164" t="s">
        <v>581</v>
      </c>
      <c r="E71" s="125"/>
      <c r="F71" s="125">
        <v>6</v>
      </c>
      <c r="G71" s="85">
        <v>10</v>
      </c>
      <c r="H71" s="87">
        <f t="shared" si="3"/>
        <v>60</v>
      </c>
    </row>
    <row r="72" spans="2:8" x14ac:dyDescent="0.2">
      <c r="B72" s="164" t="s">
        <v>582</v>
      </c>
      <c r="E72" s="125"/>
      <c r="F72" s="125">
        <v>6</v>
      </c>
      <c r="G72" s="85">
        <v>15</v>
      </c>
      <c r="H72" s="87">
        <f t="shared" si="3"/>
        <v>90</v>
      </c>
    </row>
    <row r="73" spans="2:8" x14ac:dyDescent="0.2">
      <c r="B73" s="167" t="s">
        <v>584</v>
      </c>
      <c r="C73" s="139"/>
      <c r="D73" s="145"/>
      <c r="E73" s="145"/>
      <c r="F73" s="145">
        <v>1</v>
      </c>
      <c r="G73" s="291">
        <v>50</v>
      </c>
      <c r="H73" s="153">
        <f t="shared" ref="H73" si="5">F73*G73</f>
        <v>50</v>
      </c>
    </row>
    <row r="74" spans="2:8" x14ac:dyDescent="0.2">
      <c r="B74" s="125"/>
      <c r="E74" s="125"/>
      <c r="F74" s="85"/>
      <c r="G74" s="84" t="s">
        <v>181</v>
      </c>
      <c r="H74" s="87">
        <f>SUM(H51:H73)</f>
        <v>7122</v>
      </c>
    </row>
    <row r="75" spans="2:8" x14ac:dyDescent="0.2">
      <c r="B75" s="125"/>
      <c r="E75" s="125"/>
      <c r="F75" s="85"/>
      <c r="G75" s="84" t="s">
        <v>489</v>
      </c>
      <c r="H75" s="87">
        <v>100</v>
      </c>
    </row>
    <row r="76" spans="2:8" x14ac:dyDescent="0.2">
      <c r="B76" s="125"/>
      <c r="E76" s="125"/>
      <c r="F76" s="85"/>
      <c r="G76" s="147" t="s">
        <v>253</v>
      </c>
      <c r="H76" s="153">
        <f>(H74+H75)*0.07</f>
        <v>505.54</v>
      </c>
    </row>
    <row r="77" spans="2:8" x14ac:dyDescent="0.2">
      <c r="B77" s="125"/>
      <c r="E77" s="125"/>
      <c r="F77" s="85"/>
      <c r="G77" s="193" t="s">
        <v>22</v>
      </c>
      <c r="H77" s="356">
        <f>SUM(H74:H76)</f>
        <v>7727.54</v>
      </c>
    </row>
    <row r="78" spans="2:8" x14ac:dyDescent="0.2">
      <c r="B78" s="125"/>
      <c r="E78" s="85"/>
      <c r="F78" s="98"/>
    </row>
    <row r="79" spans="2:8" ht="15" x14ac:dyDescent="0.25">
      <c r="B79" s="191" t="s">
        <v>692</v>
      </c>
      <c r="E79" s="85"/>
      <c r="F79" s="98"/>
      <c r="G79" s="193"/>
    </row>
    <row r="80" spans="2:8" x14ac:dyDescent="0.2">
      <c r="B80" s="105" t="s">
        <v>340</v>
      </c>
      <c r="E80" s="97"/>
      <c r="F80" s="87"/>
    </row>
    <row r="81" spans="2:8" x14ac:dyDescent="0.2">
      <c r="D81" s="71" t="s">
        <v>341</v>
      </c>
      <c r="F81" s="125">
        <v>0</v>
      </c>
      <c r="G81" s="97">
        <v>75</v>
      </c>
      <c r="H81" s="87">
        <f>F81*G81</f>
        <v>0</v>
      </c>
    </row>
    <row r="82" spans="2:8" x14ac:dyDescent="0.2">
      <c r="D82" s="71" t="s">
        <v>342</v>
      </c>
      <c r="F82" s="125">
        <v>0</v>
      </c>
      <c r="G82" s="97">
        <v>75</v>
      </c>
      <c r="H82" s="87">
        <f>F82*G82</f>
        <v>0</v>
      </c>
    </row>
    <row r="83" spans="2:8" x14ac:dyDescent="0.2">
      <c r="B83" s="105" t="s">
        <v>571</v>
      </c>
      <c r="D83" s="71"/>
      <c r="F83" s="125"/>
      <c r="H83" s="87"/>
    </row>
    <row r="84" spans="2:8" x14ac:dyDescent="0.2">
      <c r="B84" s="105"/>
      <c r="D84" s="71" t="s">
        <v>341</v>
      </c>
      <c r="F84" s="125">
        <v>0</v>
      </c>
      <c r="G84" s="97">
        <v>75</v>
      </c>
      <c r="H84" s="87">
        <f>F84*G84</f>
        <v>0</v>
      </c>
    </row>
    <row r="85" spans="2:8" x14ac:dyDescent="0.2">
      <c r="B85" s="105"/>
      <c r="D85" s="71" t="s">
        <v>343</v>
      </c>
      <c r="F85" s="125">
        <v>0</v>
      </c>
      <c r="G85" s="97">
        <v>100</v>
      </c>
      <c r="H85" s="87">
        <f>F85*G85</f>
        <v>0</v>
      </c>
    </row>
    <row r="86" spans="2:8" x14ac:dyDescent="0.2">
      <c r="D86" s="71" t="s">
        <v>342</v>
      </c>
      <c r="F86" s="125">
        <v>0</v>
      </c>
      <c r="G86" s="97">
        <v>75</v>
      </c>
      <c r="H86" s="87">
        <f>F86*G86</f>
        <v>0</v>
      </c>
    </row>
    <row r="87" spans="2:8" x14ac:dyDescent="0.2">
      <c r="D87" s="71" t="s">
        <v>344</v>
      </c>
      <c r="F87" s="125">
        <v>0</v>
      </c>
      <c r="G87" s="97">
        <v>35</v>
      </c>
      <c r="H87" s="87">
        <f>F87*G87</f>
        <v>0</v>
      </c>
    </row>
    <row r="88" spans="2:8" x14ac:dyDescent="0.2">
      <c r="B88" s="105" t="s">
        <v>332</v>
      </c>
      <c r="D88" s="71"/>
      <c r="F88" s="125"/>
    </row>
    <row r="89" spans="2:8" x14ac:dyDescent="0.2">
      <c r="D89" s="71" t="s">
        <v>341</v>
      </c>
      <c r="F89" s="125">
        <v>0</v>
      </c>
      <c r="G89" s="97">
        <v>75</v>
      </c>
      <c r="H89" s="87">
        <f>F89*G89</f>
        <v>0</v>
      </c>
    </row>
    <row r="90" spans="2:8" x14ac:dyDescent="0.2">
      <c r="D90" s="71" t="s">
        <v>345</v>
      </c>
      <c r="F90" s="125">
        <v>0</v>
      </c>
      <c r="G90" s="97">
        <v>100</v>
      </c>
      <c r="H90" s="87">
        <f>F90*G90</f>
        <v>0</v>
      </c>
    </row>
    <row r="91" spans="2:8" x14ac:dyDescent="0.2">
      <c r="D91" s="71" t="s">
        <v>342</v>
      </c>
      <c r="F91" s="125">
        <v>0</v>
      </c>
      <c r="G91" s="97">
        <v>75</v>
      </c>
      <c r="H91" s="87">
        <f>F91*G91</f>
        <v>0</v>
      </c>
    </row>
    <row r="92" spans="2:8" x14ac:dyDescent="0.2">
      <c r="D92" s="71" t="s">
        <v>344</v>
      </c>
      <c r="F92" s="125">
        <v>0</v>
      </c>
      <c r="G92" s="97">
        <v>35</v>
      </c>
      <c r="H92" s="87">
        <f>F92*G92</f>
        <v>0</v>
      </c>
    </row>
    <row r="93" spans="2:8" x14ac:dyDescent="0.2">
      <c r="B93" s="105" t="s">
        <v>332</v>
      </c>
      <c r="D93" s="71"/>
      <c r="F93" s="125"/>
    </row>
    <row r="94" spans="2:8" x14ac:dyDescent="0.2">
      <c r="D94" s="71" t="s">
        <v>341</v>
      </c>
      <c r="F94" s="125">
        <v>0</v>
      </c>
      <c r="G94" s="97">
        <v>75</v>
      </c>
      <c r="H94" s="87">
        <f>F94*G94</f>
        <v>0</v>
      </c>
    </row>
    <row r="95" spans="2:8" x14ac:dyDescent="0.2">
      <c r="D95" s="71" t="s">
        <v>343</v>
      </c>
      <c r="F95" s="125">
        <v>0</v>
      </c>
      <c r="G95" s="97">
        <v>100</v>
      </c>
      <c r="H95" s="87">
        <f>F95*G95</f>
        <v>0</v>
      </c>
    </row>
    <row r="96" spans="2:8" x14ac:dyDescent="0.2">
      <c r="D96" s="71" t="s">
        <v>342</v>
      </c>
      <c r="F96" s="125">
        <v>0</v>
      </c>
      <c r="G96" s="97">
        <v>75</v>
      </c>
      <c r="H96" s="87">
        <f>F96*G96</f>
        <v>0</v>
      </c>
    </row>
    <row r="97" spans="1:8" x14ac:dyDescent="0.2">
      <c r="D97" s="71" t="s">
        <v>344</v>
      </c>
      <c r="F97" s="125">
        <v>0</v>
      </c>
      <c r="G97" s="97">
        <v>35</v>
      </c>
      <c r="H97" s="87">
        <f>F97*G97</f>
        <v>0</v>
      </c>
    </row>
    <row r="98" spans="1:8" x14ac:dyDescent="0.2">
      <c r="B98" s="105" t="s">
        <v>332</v>
      </c>
      <c r="D98" s="71"/>
      <c r="F98" s="125"/>
    </row>
    <row r="99" spans="1:8" x14ac:dyDescent="0.2">
      <c r="D99" s="71" t="s">
        <v>341</v>
      </c>
      <c r="F99" s="125">
        <v>0</v>
      </c>
      <c r="G99" s="97">
        <v>75</v>
      </c>
      <c r="H99" s="87">
        <f>F99*G99</f>
        <v>0</v>
      </c>
    </row>
    <row r="100" spans="1:8" x14ac:dyDescent="0.2">
      <c r="D100" s="71" t="s">
        <v>343</v>
      </c>
      <c r="F100" s="125">
        <v>0</v>
      </c>
      <c r="G100" s="97">
        <v>100</v>
      </c>
      <c r="H100" s="87">
        <f>F100*G100</f>
        <v>0</v>
      </c>
    </row>
    <row r="101" spans="1:8" x14ac:dyDescent="0.2">
      <c r="D101" s="71" t="s">
        <v>342</v>
      </c>
      <c r="F101" s="125">
        <v>0</v>
      </c>
      <c r="G101" s="97">
        <v>75</v>
      </c>
      <c r="H101" s="87">
        <f>F101*G101</f>
        <v>0</v>
      </c>
    </row>
    <row r="102" spans="1:8" x14ac:dyDescent="0.2">
      <c r="B102" s="139"/>
      <c r="C102" s="139"/>
      <c r="D102" s="139" t="s">
        <v>344</v>
      </c>
      <c r="E102" s="139"/>
      <c r="F102" s="145">
        <v>0</v>
      </c>
      <c r="G102" s="171">
        <v>35</v>
      </c>
      <c r="H102" s="153">
        <f>F102*G102</f>
        <v>0</v>
      </c>
    </row>
    <row r="103" spans="1:8" x14ac:dyDescent="0.2">
      <c r="D103" s="71"/>
      <c r="E103" s="125"/>
      <c r="F103" s="97"/>
      <c r="G103" s="84" t="s">
        <v>181</v>
      </c>
      <c r="H103" s="87">
        <f>SUM(H81:H102)</f>
        <v>0</v>
      </c>
    </row>
    <row r="104" spans="1:8" x14ac:dyDescent="0.2">
      <c r="D104" s="71"/>
      <c r="E104" s="125"/>
      <c r="F104" s="97"/>
      <c r="G104" s="84" t="s">
        <v>489</v>
      </c>
      <c r="H104" s="87">
        <v>0</v>
      </c>
    </row>
    <row r="105" spans="1:8" x14ac:dyDescent="0.2">
      <c r="D105" s="71"/>
      <c r="E105" s="125"/>
      <c r="G105" s="147" t="s">
        <v>253</v>
      </c>
      <c r="H105" s="153">
        <v>0</v>
      </c>
    </row>
    <row r="106" spans="1:8" x14ac:dyDescent="0.2">
      <c r="D106" s="71"/>
      <c r="E106" s="125"/>
      <c r="G106" s="193" t="s">
        <v>695</v>
      </c>
      <c r="H106" s="356">
        <v>1240</v>
      </c>
    </row>
    <row r="107" spans="1:8" ht="13.5" thickBot="1" x14ac:dyDescent="0.25">
      <c r="D107" s="71"/>
      <c r="E107" s="125"/>
      <c r="G107" s="193"/>
      <c r="H107" s="98"/>
    </row>
    <row r="108" spans="1:8" x14ac:dyDescent="0.2">
      <c r="D108" s="71"/>
      <c r="E108" s="125"/>
      <c r="F108" s="292"/>
      <c r="G108" s="293" t="s">
        <v>589</v>
      </c>
      <c r="H108" s="357">
        <f>H106+H77+H46</f>
        <v>15172.470000000001</v>
      </c>
    </row>
    <row r="109" spans="1:8" ht="13.5" thickBot="1" x14ac:dyDescent="0.25">
      <c r="D109" s="71"/>
      <c r="E109" s="125"/>
      <c r="F109" s="294"/>
      <c r="G109" s="295" t="s">
        <v>590</v>
      </c>
      <c r="H109" s="358">
        <v>5200</v>
      </c>
    </row>
    <row r="110" spans="1:8" x14ac:dyDescent="0.2">
      <c r="D110" s="71"/>
      <c r="E110" s="125"/>
      <c r="G110" s="193"/>
      <c r="H110" s="98"/>
    </row>
    <row r="111" spans="1:8" x14ac:dyDescent="0.2">
      <c r="A111" s="117">
        <v>10.14</v>
      </c>
      <c r="B111" s="111" t="s">
        <v>440</v>
      </c>
      <c r="C111" s="133"/>
      <c r="D111" s="197"/>
      <c r="E111" s="154"/>
      <c r="F111" s="154"/>
      <c r="G111" s="267"/>
      <c r="H111" s="154"/>
    </row>
    <row r="113" spans="1:8" x14ac:dyDescent="0.2">
      <c r="A113" s="269"/>
      <c r="B113" s="139"/>
      <c r="C113" s="139"/>
      <c r="D113" s="262"/>
      <c r="E113" s="145" t="s">
        <v>433</v>
      </c>
      <c r="F113" s="145" t="s">
        <v>433</v>
      </c>
      <c r="G113" s="145" t="s">
        <v>433</v>
      </c>
      <c r="H113" s="145" t="s">
        <v>433</v>
      </c>
    </row>
    <row r="114" spans="1:8" x14ac:dyDescent="0.2">
      <c r="A114" s="84" t="s">
        <v>434</v>
      </c>
      <c r="B114" s="449"/>
      <c r="C114" s="449"/>
      <c r="D114" s="449"/>
      <c r="E114" s="226">
        <v>0</v>
      </c>
      <c r="F114" s="226">
        <v>0</v>
      </c>
      <c r="G114" s="226">
        <v>0</v>
      </c>
      <c r="H114" s="226">
        <v>0</v>
      </c>
    </row>
    <row r="115" spans="1:8" x14ac:dyDescent="0.2">
      <c r="A115" s="84">
        <v>1</v>
      </c>
      <c r="B115" s="450"/>
      <c r="C115" s="450"/>
      <c r="D115" s="450"/>
      <c r="E115" s="137"/>
      <c r="F115" s="137"/>
      <c r="G115" s="137"/>
      <c r="H115" s="137"/>
    </row>
    <row r="116" spans="1:8" x14ac:dyDescent="0.2">
      <c r="A116" s="84">
        <v>2</v>
      </c>
      <c r="B116" s="450"/>
      <c r="C116" s="450"/>
      <c r="D116" s="450"/>
      <c r="E116" s="137"/>
      <c r="F116" s="137"/>
      <c r="G116" s="125"/>
      <c r="H116" s="125"/>
    </row>
    <row r="117" spans="1:8" x14ac:dyDescent="0.2">
      <c r="A117" s="84">
        <v>3</v>
      </c>
      <c r="B117" s="450"/>
      <c r="C117" s="450"/>
      <c r="D117" s="450"/>
      <c r="E117" s="137"/>
      <c r="F117" s="137"/>
      <c r="G117" s="137"/>
      <c r="H117" s="137"/>
    </row>
    <row r="118" spans="1:8" x14ac:dyDescent="0.2">
      <c r="A118" s="84">
        <v>4</v>
      </c>
      <c r="B118" s="450"/>
      <c r="C118" s="450"/>
      <c r="D118" s="450"/>
      <c r="E118" s="137"/>
      <c r="F118" s="137"/>
      <c r="G118" s="137"/>
      <c r="H118" s="137"/>
    </row>
    <row r="119" spans="1:8" x14ac:dyDescent="0.2">
      <c r="A119" s="84">
        <v>5</v>
      </c>
      <c r="B119" s="450"/>
      <c r="C119" s="450"/>
      <c r="D119" s="450"/>
      <c r="E119" s="125"/>
      <c r="F119" s="125"/>
      <c r="G119" s="125"/>
      <c r="H119" s="125"/>
    </row>
    <row r="120" spans="1:8" x14ac:dyDescent="0.2">
      <c r="A120" s="84">
        <v>6</v>
      </c>
      <c r="B120" s="450"/>
      <c r="C120" s="450"/>
      <c r="D120" s="450"/>
      <c r="E120" s="125"/>
      <c r="F120" s="270"/>
      <c r="G120" s="270"/>
      <c r="H120" s="270"/>
    </row>
    <row r="121" spans="1:8" x14ac:dyDescent="0.2">
      <c r="A121" s="84">
        <v>7</v>
      </c>
      <c r="B121" s="450"/>
      <c r="C121" s="450"/>
      <c r="D121" s="450"/>
      <c r="E121" s="270"/>
      <c r="F121" s="125"/>
      <c r="G121" s="315"/>
      <c r="H121" s="315"/>
    </row>
    <row r="122" spans="1:8" x14ac:dyDescent="0.2">
      <c r="A122" s="84">
        <v>8</v>
      </c>
      <c r="B122" s="450"/>
      <c r="C122" s="450"/>
      <c r="D122" s="450"/>
      <c r="E122" s="125"/>
      <c r="F122" s="125"/>
      <c r="G122" s="125"/>
      <c r="H122" s="125"/>
    </row>
    <row r="123" spans="1:8" x14ac:dyDescent="0.2">
      <c r="A123" s="84">
        <v>9</v>
      </c>
      <c r="B123" s="450"/>
      <c r="C123" s="450"/>
      <c r="D123" s="450"/>
      <c r="E123" s="137"/>
      <c r="F123" s="137"/>
      <c r="G123" s="315"/>
      <c r="H123" s="315"/>
    </row>
    <row r="124" spans="1:8" x14ac:dyDescent="0.2">
      <c r="A124" s="147">
        <v>10</v>
      </c>
      <c r="B124" s="451"/>
      <c r="C124" s="451"/>
      <c r="D124" s="451"/>
      <c r="E124" s="145"/>
      <c r="F124" s="145"/>
      <c r="G124" s="145"/>
      <c r="H124" s="145"/>
    </row>
    <row r="125" spans="1:8" x14ac:dyDescent="0.2">
      <c r="A125" s="108"/>
      <c r="D125" s="263" t="s">
        <v>22</v>
      </c>
      <c r="E125" s="143">
        <f>SUM(E114:E124)</f>
        <v>0</v>
      </c>
      <c r="F125" s="143">
        <f t="shared" ref="F125:H125" si="6">SUM(F114:F124)</f>
        <v>0</v>
      </c>
      <c r="G125" s="143">
        <f t="shared" si="6"/>
        <v>0</v>
      </c>
      <c r="H125" s="143">
        <f t="shared" si="6"/>
        <v>0</v>
      </c>
    </row>
    <row r="127" spans="1:8" x14ac:dyDescent="0.2">
      <c r="A127" s="117">
        <v>10.31</v>
      </c>
      <c r="B127" s="111" t="s">
        <v>316</v>
      </c>
      <c r="C127" s="133"/>
      <c r="D127" s="197"/>
      <c r="E127" s="114"/>
      <c r="F127" s="114"/>
      <c r="G127" s="115"/>
      <c r="H127" s="114"/>
    </row>
    <row r="128" spans="1:8" x14ac:dyDescent="0.2">
      <c r="A128" s="77"/>
      <c r="B128" s="103"/>
      <c r="E128" s="97"/>
      <c r="F128" s="97"/>
      <c r="G128" s="77"/>
    </row>
    <row r="129" spans="1:8" x14ac:dyDescent="0.2">
      <c r="A129" s="269"/>
      <c r="B129" s="139"/>
      <c r="C129" s="139"/>
      <c r="D129" s="262"/>
      <c r="E129" s="145" t="s">
        <v>433</v>
      </c>
      <c r="F129" s="145" t="s">
        <v>433</v>
      </c>
      <c r="G129" s="145" t="s">
        <v>433</v>
      </c>
      <c r="H129" s="145" t="s">
        <v>433</v>
      </c>
    </row>
    <row r="130" spans="1:8" x14ac:dyDescent="0.2">
      <c r="A130" s="84" t="s">
        <v>434</v>
      </c>
      <c r="B130" s="449"/>
      <c r="C130" s="449"/>
      <c r="D130" s="449"/>
      <c r="E130" s="226">
        <v>0</v>
      </c>
      <c r="F130" s="226">
        <v>0</v>
      </c>
      <c r="G130" s="226">
        <v>0</v>
      </c>
      <c r="H130" s="226">
        <v>0</v>
      </c>
    </row>
    <row r="131" spans="1:8" x14ac:dyDescent="0.2">
      <c r="A131" s="84">
        <v>1</v>
      </c>
      <c r="B131" s="450"/>
      <c r="C131" s="450"/>
      <c r="D131" s="450"/>
      <c r="E131" s="137"/>
      <c r="F131" s="137"/>
      <c r="G131" s="137"/>
      <c r="H131" s="137"/>
    </row>
    <row r="132" spans="1:8" x14ac:dyDescent="0.2">
      <c r="A132" s="84">
        <v>2</v>
      </c>
      <c r="B132" s="450"/>
      <c r="C132" s="450"/>
      <c r="D132" s="450"/>
      <c r="E132" s="137"/>
      <c r="F132" s="137"/>
      <c r="G132" s="125"/>
      <c r="H132" s="125"/>
    </row>
    <row r="133" spans="1:8" x14ac:dyDescent="0.2">
      <c r="A133" s="84">
        <v>3</v>
      </c>
      <c r="B133" s="450"/>
      <c r="C133" s="450"/>
      <c r="D133" s="450"/>
      <c r="E133" s="137"/>
      <c r="F133" s="137"/>
      <c r="G133" s="137"/>
      <c r="H133" s="137"/>
    </row>
    <row r="134" spans="1:8" x14ac:dyDescent="0.2">
      <c r="A134" s="84">
        <v>4</v>
      </c>
      <c r="B134" s="450"/>
      <c r="C134" s="450"/>
      <c r="D134" s="450"/>
      <c r="E134" s="137"/>
      <c r="F134" s="137"/>
      <c r="G134" s="137"/>
      <c r="H134" s="137"/>
    </row>
    <row r="135" spans="1:8" x14ac:dyDescent="0.2">
      <c r="A135" s="84">
        <v>5</v>
      </c>
      <c r="B135" s="450"/>
      <c r="C135" s="450"/>
      <c r="D135" s="450"/>
      <c r="E135" s="125"/>
      <c r="F135" s="125"/>
      <c r="G135" s="125"/>
      <c r="H135" s="125"/>
    </row>
    <row r="136" spans="1:8" x14ac:dyDescent="0.2">
      <c r="A136" s="84">
        <v>6</v>
      </c>
      <c r="B136" s="450"/>
      <c r="C136" s="450"/>
      <c r="D136" s="450"/>
      <c r="E136" s="125"/>
      <c r="F136" s="270"/>
      <c r="G136" s="270"/>
      <c r="H136" s="270"/>
    </row>
    <row r="137" spans="1:8" x14ac:dyDescent="0.2">
      <c r="A137" s="84">
        <v>7</v>
      </c>
      <c r="B137" s="450"/>
      <c r="C137" s="450"/>
      <c r="D137" s="450"/>
      <c r="E137" s="270"/>
      <c r="F137" s="125"/>
      <c r="G137" s="315"/>
      <c r="H137" s="315"/>
    </row>
    <row r="138" spans="1:8" x14ac:dyDescent="0.2">
      <c r="A138" s="84">
        <v>8</v>
      </c>
      <c r="B138" s="450"/>
      <c r="C138" s="450"/>
      <c r="D138" s="450"/>
      <c r="E138" s="125"/>
      <c r="F138" s="125"/>
      <c r="G138" s="125"/>
      <c r="H138" s="125"/>
    </row>
    <row r="139" spans="1:8" x14ac:dyDescent="0.2">
      <c r="A139" s="84">
        <v>9</v>
      </c>
      <c r="B139" s="450"/>
      <c r="C139" s="450"/>
      <c r="D139" s="450"/>
      <c r="E139" s="137"/>
      <c r="F139" s="137"/>
      <c r="G139" s="315"/>
      <c r="H139" s="315"/>
    </row>
    <row r="140" spans="1:8" x14ac:dyDescent="0.2">
      <c r="A140" s="147">
        <v>10</v>
      </c>
      <c r="B140" s="451"/>
      <c r="C140" s="451"/>
      <c r="D140" s="451"/>
      <c r="E140" s="145"/>
      <c r="F140" s="145"/>
      <c r="G140" s="145"/>
      <c r="H140" s="145"/>
    </row>
    <row r="141" spans="1:8" x14ac:dyDescent="0.2">
      <c r="A141" s="108"/>
      <c r="D141" s="263" t="s">
        <v>22</v>
      </c>
      <c r="E141" s="143">
        <f>SUM(E130:E140)</f>
        <v>0</v>
      </c>
      <c r="F141" s="143">
        <f t="shared" ref="F141:H141" si="7">SUM(F130:F140)</f>
        <v>0</v>
      </c>
      <c r="G141" s="143">
        <f t="shared" si="7"/>
        <v>0</v>
      </c>
      <c r="H141" s="143">
        <f t="shared" si="7"/>
        <v>0</v>
      </c>
    </row>
    <row r="142" spans="1:8" x14ac:dyDescent="0.2">
      <c r="A142" s="77"/>
      <c r="B142" s="103"/>
      <c r="E142" s="97"/>
      <c r="F142" s="97"/>
      <c r="G142" s="77"/>
    </row>
    <row r="143" spans="1:8" x14ac:dyDescent="0.2">
      <c r="A143" s="117">
        <v>10.314</v>
      </c>
      <c r="B143" s="111" t="s">
        <v>318</v>
      </c>
      <c r="C143" s="133"/>
      <c r="D143" s="197"/>
      <c r="E143" s="114"/>
      <c r="F143" s="114"/>
      <c r="G143" s="115"/>
      <c r="H143" s="114"/>
    </row>
    <row r="144" spans="1:8" x14ac:dyDescent="0.2">
      <c r="A144" s="77"/>
      <c r="E144" s="97"/>
      <c r="F144" s="97"/>
      <c r="G144" s="77"/>
    </row>
    <row r="145" spans="1:10" x14ac:dyDescent="0.2">
      <c r="A145" s="77"/>
      <c r="E145" s="97"/>
      <c r="F145" s="97"/>
      <c r="G145" s="77" t="s">
        <v>22</v>
      </c>
      <c r="H145" s="98">
        <f>H147+H158+H167</f>
        <v>12318</v>
      </c>
    </row>
    <row r="146" spans="1:10" x14ac:dyDescent="0.2">
      <c r="A146" s="77"/>
      <c r="E146" s="97"/>
      <c r="F146" s="97"/>
      <c r="G146" s="77"/>
    </row>
    <row r="147" spans="1:10" x14ac:dyDescent="0.2">
      <c r="A147" s="251" t="s">
        <v>828</v>
      </c>
      <c r="B147" s="133"/>
      <c r="C147" s="251"/>
      <c r="D147" s="251"/>
      <c r="E147" s="251"/>
      <c r="F147" s="251"/>
      <c r="G147" s="251"/>
      <c r="H147" s="252">
        <f>SUM(H148:H156)</f>
        <v>9518</v>
      </c>
      <c r="I147" s="250"/>
      <c r="J147" s="296"/>
    </row>
    <row r="148" spans="1:10" x14ac:dyDescent="0.2">
      <c r="A148" s="250"/>
      <c r="C148" s="253" t="s">
        <v>832</v>
      </c>
      <c r="D148" s="249" t="s">
        <v>265</v>
      </c>
      <c r="E148" s="250">
        <v>50</v>
      </c>
      <c r="F148" s="177">
        <v>10.5</v>
      </c>
      <c r="G148" s="250" t="s">
        <v>214</v>
      </c>
      <c r="H148" s="254">
        <f t="shared" ref="H148:H156" si="8">E148*F148</f>
        <v>525</v>
      </c>
      <c r="I148" s="250"/>
    </row>
    <row r="149" spans="1:10" x14ac:dyDescent="0.2">
      <c r="A149" s="250"/>
      <c r="C149" s="253" t="s">
        <v>833</v>
      </c>
      <c r="D149" s="249" t="s">
        <v>265</v>
      </c>
      <c r="E149" s="250">
        <v>12</v>
      </c>
      <c r="F149" s="177">
        <v>14</v>
      </c>
      <c r="G149" s="250" t="s">
        <v>214</v>
      </c>
      <c r="H149" s="254">
        <f t="shared" ref="H149" si="9">E149*F149</f>
        <v>168</v>
      </c>
      <c r="I149" s="250"/>
    </row>
    <row r="150" spans="1:10" x14ac:dyDescent="0.2">
      <c r="A150" s="250"/>
      <c r="C150" s="253" t="s">
        <v>834</v>
      </c>
      <c r="D150" s="249" t="s">
        <v>265</v>
      </c>
      <c r="E150" s="250">
        <v>1</v>
      </c>
      <c r="F150" s="177">
        <v>350</v>
      </c>
      <c r="G150" s="250" t="s">
        <v>214</v>
      </c>
      <c r="H150" s="254">
        <f t="shared" ref="H150" si="10">E150*F150</f>
        <v>350</v>
      </c>
      <c r="I150" s="250"/>
    </row>
    <row r="151" spans="1:10" x14ac:dyDescent="0.2">
      <c r="A151" s="250"/>
      <c r="C151" s="253" t="s">
        <v>170</v>
      </c>
      <c r="D151" s="249" t="s">
        <v>265</v>
      </c>
      <c r="E151" s="250">
        <v>50</v>
      </c>
      <c r="F151" s="177">
        <v>20</v>
      </c>
      <c r="G151" s="250" t="s">
        <v>214</v>
      </c>
      <c r="H151" s="254">
        <f t="shared" si="8"/>
        <v>1000</v>
      </c>
      <c r="I151" s="250"/>
    </row>
    <row r="152" spans="1:10" x14ac:dyDescent="0.2">
      <c r="A152" s="250"/>
      <c r="C152" s="253" t="s">
        <v>287</v>
      </c>
      <c r="D152" s="249" t="s">
        <v>265</v>
      </c>
      <c r="E152" s="250">
        <v>1</v>
      </c>
      <c r="F152" s="177">
        <v>75</v>
      </c>
      <c r="G152" s="250" t="s">
        <v>197</v>
      </c>
      <c r="H152" s="254">
        <f t="shared" si="8"/>
        <v>75</v>
      </c>
      <c r="I152" s="250"/>
    </row>
    <row r="153" spans="1:10" x14ac:dyDescent="0.2">
      <c r="A153" s="250"/>
      <c r="C153" s="253" t="s">
        <v>288</v>
      </c>
      <c r="D153" s="249" t="s">
        <v>265</v>
      </c>
      <c r="E153" s="250">
        <v>0</v>
      </c>
      <c r="F153" s="177">
        <v>0</v>
      </c>
      <c r="G153" s="250" t="s">
        <v>214</v>
      </c>
      <c r="H153" s="254">
        <f t="shared" si="8"/>
        <v>0</v>
      </c>
      <c r="I153" s="250"/>
    </row>
    <row r="154" spans="1:10" x14ac:dyDescent="0.2">
      <c r="A154" s="84"/>
      <c r="B154" s="288"/>
      <c r="C154" s="253" t="s">
        <v>829</v>
      </c>
      <c r="D154" s="249" t="s">
        <v>265</v>
      </c>
      <c r="E154" s="250">
        <v>1</v>
      </c>
      <c r="F154" s="177">
        <v>7400</v>
      </c>
      <c r="G154" s="250" t="s">
        <v>197</v>
      </c>
      <c r="H154" s="254">
        <f t="shared" si="8"/>
        <v>7400</v>
      </c>
    </row>
    <row r="155" spans="1:10" x14ac:dyDescent="0.2">
      <c r="A155" s="84"/>
      <c r="B155" s="288"/>
      <c r="C155" s="253" t="s">
        <v>830</v>
      </c>
      <c r="D155" s="249" t="s">
        <v>265</v>
      </c>
      <c r="E155" s="250" t="s">
        <v>831</v>
      </c>
      <c r="F155" s="177">
        <v>0</v>
      </c>
      <c r="G155" s="250" t="s">
        <v>197</v>
      </c>
      <c r="H155" s="254">
        <v>0</v>
      </c>
    </row>
    <row r="156" spans="1:10" x14ac:dyDescent="0.2">
      <c r="A156" s="84"/>
      <c r="B156" s="288"/>
      <c r="C156" s="253" t="s">
        <v>594</v>
      </c>
      <c r="D156" s="249" t="s">
        <v>265</v>
      </c>
      <c r="E156" s="250">
        <v>0</v>
      </c>
      <c r="F156" s="177">
        <v>0</v>
      </c>
      <c r="G156" s="250" t="s">
        <v>197</v>
      </c>
      <c r="H156" s="254">
        <f t="shared" si="8"/>
        <v>0</v>
      </c>
    </row>
    <row r="157" spans="1:10" x14ac:dyDescent="0.2">
      <c r="A157" s="84"/>
      <c r="B157" s="288"/>
      <c r="C157" s="288"/>
      <c r="D157" s="288"/>
      <c r="E157" s="270"/>
      <c r="F157" s="125"/>
      <c r="G157" s="94"/>
      <c r="H157" s="94"/>
    </row>
    <row r="158" spans="1:10" x14ac:dyDescent="0.2">
      <c r="A158" s="251" t="s">
        <v>835</v>
      </c>
      <c r="B158" s="133"/>
      <c r="C158" s="251"/>
      <c r="D158" s="251"/>
      <c r="E158" s="251"/>
      <c r="F158" s="251"/>
      <c r="G158" s="251"/>
      <c r="H158" s="252">
        <f>SUM(H159:H165)</f>
        <v>2800</v>
      </c>
    </row>
    <row r="159" spans="1:10" x14ac:dyDescent="0.2">
      <c r="A159" s="250"/>
      <c r="C159" s="253" t="s">
        <v>591</v>
      </c>
      <c r="D159" s="249" t="s">
        <v>265</v>
      </c>
      <c r="E159" s="250">
        <v>0</v>
      </c>
      <c r="F159" s="177">
        <v>0</v>
      </c>
      <c r="G159" s="250" t="s">
        <v>214</v>
      </c>
      <c r="H159" s="254">
        <f t="shared" ref="H159:H165" si="11">E159*F159</f>
        <v>0</v>
      </c>
    </row>
    <row r="160" spans="1:10" x14ac:dyDescent="0.2">
      <c r="A160" s="250"/>
      <c r="C160" s="253" t="s">
        <v>286</v>
      </c>
      <c r="D160" s="249" t="s">
        <v>265</v>
      </c>
      <c r="E160" s="250">
        <v>0</v>
      </c>
      <c r="F160" s="177">
        <v>0</v>
      </c>
      <c r="G160" s="250" t="s">
        <v>214</v>
      </c>
      <c r="H160" s="254">
        <f t="shared" si="11"/>
        <v>0</v>
      </c>
    </row>
    <row r="161" spans="1:8" x14ac:dyDescent="0.2">
      <c r="A161" s="250"/>
      <c r="C161" s="253" t="s">
        <v>287</v>
      </c>
      <c r="D161" s="249" t="s">
        <v>265</v>
      </c>
      <c r="E161" s="250">
        <v>0</v>
      </c>
      <c r="F161" s="177">
        <v>0</v>
      </c>
      <c r="G161" s="250" t="s">
        <v>197</v>
      </c>
      <c r="H161" s="254">
        <f t="shared" si="11"/>
        <v>0</v>
      </c>
    </row>
    <row r="162" spans="1:8" x14ac:dyDescent="0.2">
      <c r="A162" s="250"/>
      <c r="C162" s="253" t="s">
        <v>97</v>
      </c>
      <c r="D162" s="249" t="s">
        <v>265</v>
      </c>
      <c r="E162" s="250" t="s">
        <v>837</v>
      </c>
      <c r="F162" s="177">
        <v>0</v>
      </c>
      <c r="G162" s="250" t="s">
        <v>214</v>
      </c>
      <c r="H162" s="254">
        <v>0</v>
      </c>
    </row>
    <row r="163" spans="1:8" x14ac:dyDescent="0.2">
      <c r="A163" s="84"/>
      <c r="B163" s="288"/>
      <c r="C163" s="253" t="s">
        <v>829</v>
      </c>
      <c r="D163" s="249" t="s">
        <v>265</v>
      </c>
      <c r="E163" s="250">
        <v>1</v>
      </c>
      <c r="F163" s="177">
        <v>2800</v>
      </c>
      <c r="G163" s="250" t="s">
        <v>197</v>
      </c>
      <c r="H163" s="254">
        <f t="shared" si="11"/>
        <v>2800</v>
      </c>
    </row>
    <row r="164" spans="1:8" x14ac:dyDescent="0.2">
      <c r="A164" s="84"/>
      <c r="B164" s="288"/>
      <c r="C164" s="253" t="s">
        <v>836</v>
      </c>
      <c r="D164" s="249" t="s">
        <v>265</v>
      </c>
      <c r="E164" s="250" t="s">
        <v>831</v>
      </c>
      <c r="F164" s="177">
        <v>0</v>
      </c>
      <c r="G164" s="250" t="s">
        <v>197</v>
      </c>
      <c r="H164" s="254">
        <v>0</v>
      </c>
    </row>
    <row r="165" spans="1:8" x14ac:dyDescent="0.2">
      <c r="A165" s="84"/>
      <c r="B165" s="288"/>
      <c r="C165" s="253" t="s">
        <v>594</v>
      </c>
      <c r="D165" s="249" t="s">
        <v>265</v>
      </c>
      <c r="E165" s="250">
        <v>0</v>
      </c>
      <c r="F165" s="177">
        <v>0</v>
      </c>
      <c r="G165" s="250" t="s">
        <v>197</v>
      </c>
      <c r="H165" s="254">
        <f t="shared" si="11"/>
        <v>0</v>
      </c>
    </row>
    <row r="166" spans="1:8" x14ac:dyDescent="0.2">
      <c r="A166" s="84"/>
      <c r="B166" s="288"/>
      <c r="C166" s="288"/>
      <c r="D166" s="288"/>
      <c r="E166" s="270"/>
      <c r="F166" s="125"/>
      <c r="G166" s="94"/>
      <c r="H166" s="94"/>
    </row>
    <row r="167" spans="1:8" x14ac:dyDescent="0.2">
      <c r="A167" s="251" t="s">
        <v>838</v>
      </c>
      <c r="B167" s="133"/>
      <c r="C167" s="251"/>
      <c r="D167" s="251"/>
      <c r="E167" s="251"/>
      <c r="F167" s="251"/>
      <c r="G167" s="251"/>
      <c r="H167" s="252">
        <f>SUM(H168:H174)</f>
        <v>0</v>
      </c>
    </row>
    <row r="168" spans="1:8" x14ac:dyDescent="0.2">
      <c r="A168" s="250"/>
      <c r="C168" s="253" t="s">
        <v>591</v>
      </c>
      <c r="D168" s="249" t="s">
        <v>265</v>
      </c>
      <c r="E168" s="250">
        <v>0</v>
      </c>
      <c r="F168" s="177">
        <v>0</v>
      </c>
      <c r="G168" s="250" t="s">
        <v>214</v>
      </c>
      <c r="H168" s="254">
        <f t="shared" ref="H168:H174" si="12">E168*F168</f>
        <v>0</v>
      </c>
    </row>
    <row r="169" spans="1:8" x14ac:dyDescent="0.2">
      <c r="A169" s="250"/>
      <c r="C169" s="253" t="s">
        <v>286</v>
      </c>
      <c r="D169" s="249" t="s">
        <v>265</v>
      </c>
      <c r="E169" s="250">
        <v>0</v>
      </c>
      <c r="F169" s="177">
        <v>0</v>
      </c>
      <c r="G169" s="250" t="s">
        <v>214</v>
      </c>
      <c r="H169" s="254">
        <f t="shared" si="12"/>
        <v>0</v>
      </c>
    </row>
    <row r="170" spans="1:8" x14ac:dyDescent="0.2">
      <c r="A170" s="250"/>
      <c r="C170" s="253" t="s">
        <v>287</v>
      </c>
      <c r="D170" s="249" t="s">
        <v>265</v>
      </c>
      <c r="E170" s="250">
        <v>0</v>
      </c>
      <c r="F170" s="177">
        <v>0</v>
      </c>
      <c r="G170" s="250" t="s">
        <v>197</v>
      </c>
      <c r="H170" s="254">
        <f t="shared" si="12"/>
        <v>0</v>
      </c>
    </row>
    <row r="171" spans="1:8" x14ac:dyDescent="0.2">
      <c r="A171" s="250"/>
      <c r="C171" s="253" t="s">
        <v>288</v>
      </c>
      <c r="D171" s="249" t="s">
        <v>265</v>
      </c>
      <c r="E171" s="250">
        <v>0</v>
      </c>
      <c r="F171" s="177">
        <v>0</v>
      </c>
      <c r="G171" s="250" t="s">
        <v>214</v>
      </c>
      <c r="H171" s="254">
        <f t="shared" si="12"/>
        <v>0</v>
      </c>
    </row>
    <row r="172" spans="1:8" x14ac:dyDescent="0.2">
      <c r="A172" s="84"/>
      <c r="B172" s="288"/>
      <c r="C172" s="253" t="s">
        <v>592</v>
      </c>
      <c r="D172" s="249" t="s">
        <v>265</v>
      </c>
      <c r="E172" s="250">
        <v>0</v>
      </c>
      <c r="F172" s="177">
        <v>0</v>
      </c>
      <c r="G172" s="250" t="s">
        <v>197</v>
      </c>
      <c r="H172" s="254">
        <f t="shared" si="12"/>
        <v>0</v>
      </c>
    </row>
    <row r="173" spans="1:8" x14ac:dyDescent="0.2">
      <c r="A173" s="84"/>
      <c r="B173" s="288"/>
      <c r="C173" s="253" t="s">
        <v>593</v>
      </c>
      <c r="D173" s="249" t="s">
        <v>265</v>
      </c>
      <c r="E173" s="250">
        <v>0</v>
      </c>
      <c r="F173" s="177">
        <v>0</v>
      </c>
      <c r="G173" s="250" t="s">
        <v>197</v>
      </c>
      <c r="H173" s="254">
        <f t="shared" si="12"/>
        <v>0</v>
      </c>
    </row>
    <row r="174" spans="1:8" x14ac:dyDescent="0.2">
      <c r="A174" s="84"/>
      <c r="B174" s="288"/>
      <c r="C174" s="253" t="s">
        <v>594</v>
      </c>
      <c r="D174" s="249" t="s">
        <v>265</v>
      </c>
      <c r="E174" s="250">
        <v>0</v>
      </c>
      <c r="F174" s="177">
        <v>0</v>
      </c>
      <c r="G174" s="250" t="s">
        <v>197</v>
      </c>
      <c r="H174" s="254">
        <f t="shared" si="12"/>
        <v>0</v>
      </c>
    </row>
    <row r="175" spans="1:8" x14ac:dyDescent="0.2">
      <c r="A175" s="77"/>
      <c r="B175" s="103"/>
      <c r="E175" s="97"/>
      <c r="F175" s="97"/>
      <c r="G175" s="77"/>
    </row>
    <row r="176" spans="1:8" x14ac:dyDescent="0.2">
      <c r="A176" s="117">
        <v>10.561999999999999</v>
      </c>
      <c r="B176" s="111" t="s">
        <v>322</v>
      </c>
      <c r="C176" s="133"/>
      <c r="D176" s="197"/>
      <c r="E176" s="114"/>
      <c r="F176" s="114"/>
      <c r="G176" s="115"/>
      <c r="H176" s="114"/>
    </row>
    <row r="177" spans="1:8" x14ac:dyDescent="0.2">
      <c r="A177" s="77"/>
      <c r="B177" s="196"/>
      <c r="E177" s="97"/>
      <c r="F177" s="97"/>
      <c r="G177" s="77"/>
    </row>
    <row r="178" spans="1:8" x14ac:dyDescent="0.2">
      <c r="A178" s="269"/>
      <c r="B178" s="139"/>
      <c r="C178" s="139"/>
      <c r="D178" s="262"/>
      <c r="E178" s="145" t="s">
        <v>433</v>
      </c>
      <c r="F178" s="145" t="s">
        <v>433</v>
      </c>
      <c r="G178" s="145" t="s">
        <v>433</v>
      </c>
      <c r="H178" s="145" t="s">
        <v>433</v>
      </c>
    </row>
    <row r="179" spans="1:8" x14ac:dyDescent="0.2">
      <c r="A179" s="84" t="s">
        <v>434</v>
      </c>
      <c r="B179" s="449"/>
      <c r="C179" s="449"/>
      <c r="D179" s="449"/>
      <c r="E179" s="226">
        <v>0</v>
      </c>
      <c r="F179" s="226">
        <v>0</v>
      </c>
      <c r="G179" s="226">
        <v>0</v>
      </c>
      <c r="H179" s="226">
        <v>0</v>
      </c>
    </row>
    <row r="180" spans="1:8" x14ac:dyDescent="0.2">
      <c r="A180" s="84">
        <v>1</v>
      </c>
      <c r="B180" s="450"/>
      <c r="C180" s="450"/>
      <c r="D180" s="450"/>
      <c r="E180" s="137"/>
      <c r="F180" s="137"/>
      <c r="G180" s="137"/>
      <c r="H180" s="137"/>
    </row>
    <row r="181" spans="1:8" x14ac:dyDescent="0.2">
      <c r="A181" s="84">
        <v>2</v>
      </c>
      <c r="B181" s="450"/>
      <c r="C181" s="450"/>
      <c r="D181" s="450"/>
      <c r="E181" s="137"/>
      <c r="F181" s="137"/>
      <c r="G181" s="125"/>
      <c r="H181" s="125"/>
    </row>
    <row r="182" spans="1:8" x14ac:dyDescent="0.2">
      <c r="A182" s="84">
        <v>3</v>
      </c>
      <c r="B182" s="450"/>
      <c r="C182" s="450"/>
      <c r="D182" s="450"/>
      <c r="E182" s="137"/>
      <c r="F182" s="137"/>
      <c r="G182" s="137"/>
      <c r="H182" s="137"/>
    </row>
    <row r="183" spans="1:8" x14ac:dyDescent="0.2">
      <c r="A183" s="84">
        <v>4</v>
      </c>
      <c r="B183" s="450"/>
      <c r="C183" s="450"/>
      <c r="D183" s="450"/>
      <c r="E183" s="137"/>
      <c r="F183" s="137"/>
      <c r="G183" s="137"/>
      <c r="H183" s="137"/>
    </row>
    <row r="184" spans="1:8" x14ac:dyDescent="0.2">
      <c r="A184" s="84">
        <v>5</v>
      </c>
      <c r="B184" s="450"/>
      <c r="C184" s="450"/>
      <c r="D184" s="450"/>
      <c r="E184" s="125"/>
      <c r="F184" s="125"/>
      <c r="G184" s="125"/>
      <c r="H184" s="125"/>
    </row>
    <row r="185" spans="1:8" x14ac:dyDescent="0.2">
      <c r="A185" s="84">
        <v>6</v>
      </c>
      <c r="B185" s="450"/>
      <c r="C185" s="450"/>
      <c r="D185" s="450"/>
      <c r="E185" s="125"/>
      <c r="F185" s="270"/>
      <c r="G185" s="270"/>
      <c r="H185" s="270"/>
    </row>
    <row r="186" spans="1:8" x14ac:dyDescent="0.2">
      <c r="A186" s="84">
        <v>7</v>
      </c>
      <c r="B186" s="450"/>
      <c r="C186" s="450"/>
      <c r="D186" s="450"/>
      <c r="E186" s="270"/>
      <c r="F186" s="125"/>
      <c r="G186" s="315"/>
      <c r="H186" s="315"/>
    </row>
    <row r="187" spans="1:8" x14ac:dyDescent="0.2">
      <c r="A187" s="84">
        <v>8</v>
      </c>
      <c r="B187" s="450"/>
      <c r="C187" s="450"/>
      <c r="D187" s="450"/>
      <c r="E187" s="125"/>
      <c r="F187" s="125"/>
      <c r="G187" s="125"/>
      <c r="H187" s="125"/>
    </row>
    <row r="188" spans="1:8" x14ac:dyDescent="0.2">
      <c r="A188" s="84">
        <v>9</v>
      </c>
      <c r="B188" s="450"/>
      <c r="C188" s="450"/>
      <c r="D188" s="450"/>
      <c r="E188" s="137"/>
      <c r="F188" s="137"/>
      <c r="G188" s="315"/>
      <c r="H188" s="315"/>
    </row>
    <row r="189" spans="1:8" x14ac:dyDescent="0.2">
      <c r="A189" s="147">
        <v>10</v>
      </c>
      <c r="B189" s="451"/>
      <c r="C189" s="451"/>
      <c r="D189" s="451"/>
      <c r="E189" s="145"/>
      <c r="F189" s="145"/>
      <c r="G189" s="145"/>
      <c r="H189" s="145"/>
    </row>
    <row r="190" spans="1:8" x14ac:dyDescent="0.2">
      <c r="A190" s="108"/>
      <c r="D190" s="263" t="s">
        <v>22</v>
      </c>
      <c r="E190" s="143">
        <f>SUM(E179:E189)</f>
        <v>0</v>
      </c>
      <c r="F190" s="143">
        <f t="shared" ref="F190:H190" si="13">SUM(F179:F189)</f>
        <v>0</v>
      </c>
      <c r="G190" s="143">
        <f t="shared" si="13"/>
        <v>0</v>
      </c>
      <c r="H190" s="143">
        <f t="shared" si="13"/>
        <v>0</v>
      </c>
    </row>
    <row r="191" spans="1:8" x14ac:dyDescent="0.2">
      <c r="A191" s="77"/>
      <c r="B191" s="196"/>
      <c r="E191" s="97"/>
      <c r="F191" s="97"/>
      <c r="G191" s="77"/>
    </row>
    <row r="192" spans="1:8" x14ac:dyDescent="0.2">
      <c r="A192" s="117">
        <v>10.566000000000001</v>
      </c>
      <c r="B192" s="111" t="s">
        <v>323</v>
      </c>
      <c r="C192" s="133"/>
      <c r="D192" s="197"/>
      <c r="E192" s="114"/>
      <c r="F192" s="114"/>
      <c r="G192" s="115"/>
      <c r="H192" s="114"/>
    </row>
    <row r="194" spans="1:8" x14ac:dyDescent="0.2">
      <c r="A194" s="269"/>
      <c r="B194" s="139"/>
      <c r="C194" s="139"/>
      <c r="D194" s="262"/>
      <c r="E194" s="145" t="s">
        <v>433</v>
      </c>
      <c r="F194" s="145" t="s">
        <v>433</v>
      </c>
      <c r="G194" s="145" t="s">
        <v>433</v>
      </c>
      <c r="H194" s="145" t="s">
        <v>433</v>
      </c>
    </row>
    <row r="195" spans="1:8" x14ac:dyDescent="0.2">
      <c r="A195" s="84" t="s">
        <v>434</v>
      </c>
      <c r="B195" s="449"/>
      <c r="C195" s="449"/>
      <c r="D195" s="449"/>
      <c r="E195" s="226">
        <v>0</v>
      </c>
      <c r="F195" s="226">
        <v>0</v>
      </c>
      <c r="G195" s="226">
        <v>0</v>
      </c>
      <c r="H195" s="226">
        <v>0</v>
      </c>
    </row>
    <row r="196" spans="1:8" x14ac:dyDescent="0.2">
      <c r="A196" s="84">
        <v>1</v>
      </c>
      <c r="B196" s="450"/>
      <c r="C196" s="450"/>
      <c r="D196" s="450"/>
      <c r="E196" s="137"/>
      <c r="F196" s="137"/>
      <c r="G196" s="137"/>
      <c r="H196" s="137"/>
    </row>
    <row r="197" spans="1:8" x14ac:dyDescent="0.2">
      <c r="A197" s="84">
        <v>2</v>
      </c>
      <c r="B197" s="450"/>
      <c r="C197" s="450"/>
      <c r="D197" s="450"/>
      <c r="E197" s="137"/>
      <c r="F197" s="137"/>
      <c r="G197" s="125"/>
      <c r="H197" s="125"/>
    </row>
    <row r="198" spans="1:8" x14ac:dyDescent="0.2">
      <c r="A198" s="84">
        <v>3</v>
      </c>
      <c r="B198" s="450"/>
      <c r="C198" s="450"/>
      <c r="D198" s="450"/>
      <c r="E198" s="137"/>
      <c r="F198" s="137"/>
      <c r="G198" s="137"/>
      <c r="H198" s="137"/>
    </row>
    <row r="199" spans="1:8" x14ac:dyDescent="0.2">
      <c r="A199" s="84">
        <v>4</v>
      </c>
      <c r="B199" s="450"/>
      <c r="C199" s="450"/>
      <c r="D199" s="450"/>
      <c r="E199" s="137"/>
      <c r="F199" s="137"/>
      <c r="G199" s="137"/>
      <c r="H199" s="137"/>
    </row>
    <row r="200" spans="1:8" x14ac:dyDescent="0.2">
      <c r="A200" s="84">
        <v>5</v>
      </c>
      <c r="B200" s="450"/>
      <c r="C200" s="450"/>
      <c r="D200" s="450"/>
      <c r="E200" s="125"/>
      <c r="F200" s="125"/>
      <c r="G200" s="125"/>
      <c r="H200" s="125"/>
    </row>
    <row r="201" spans="1:8" x14ac:dyDescent="0.2">
      <c r="A201" s="84">
        <v>6</v>
      </c>
      <c r="B201" s="450"/>
      <c r="C201" s="450"/>
      <c r="D201" s="450"/>
      <c r="E201" s="125"/>
      <c r="F201" s="270"/>
      <c r="G201" s="270"/>
      <c r="H201" s="270"/>
    </row>
    <row r="202" spans="1:8" x14ac:dyDescent="0.2">
      <c r="A202" s="84">
        <v>7</v>
      </c>
      <c r="B202" s="450"/>
      <c r="C202" s="450"/>
      <c r="D202" s="450"/>
      <c r="E202" s="270"/>
      <c r="F202" s="125"/>
      <c r="G202" s="315"/>
      <c r="H202" s="315"/>
    </row>
    <row r="203" spans="1:8" x14ac:dyDescent="0.2">
      <c r="A203" s="84">
        <v>8</v>
      </c>
      <c r="B203" s="450"/>
      <c r="C203" s="450"/>
      <c r="D203" s="450"/>
      <c r="E203" s="125"/>
      <c r="F203" s="125"/>
      <c r="G203" s="125"/>
      <c r="H203" s="125"/>
    </row>
    <row r="204" spans="1:8" x14ac:dyDescent="0.2">
      <c r="A204" s="84">
        <v>9</v>
      </c>
      <c r="B204" s="450"/>
      <c r="C204" s="450"/>
      <c r="D204" s="450"/>
      <c r="E204" s="137"/>
      <c r="F204" s="137"/>
      <c r="G204" s="315"/>
      <c r="H204" s="315"/>
    </row>
    <row r="205" spans="1:8" x14ac:dyDescent="0.2">
      <c r="A205" s="147">
        <v>10</v>
      </c>
      <c r="B205" s="451"/>
      <c r="C205" s="451"/>
      <c r="D205" s="451"/>
      <c r="E205" s="145"/>
      <c r="F205" s="145"/>
      <c r="G205" s="145"/>
      <c r="H205" s="145"/>
    </row>
    <row r="206" spans="1:8" x14ac:dyDescent="0.2">
      <c r="A206" s="108"/>
      <c r="D206" s="263" t="s">
        <v>22</v>
      </c>
      <c r="E206" s="143">
        <f>SUM(E195:E205)</f>
        <v>0</v>
      </c>
      <c r="F206" s="143">
        <f t="shared" ref="F206:H206" si="14">SUM(F195:F205)</f>
        <v>0</v>
      </c>
      <c r="G206" s="143">
        <f t="shared" si="14"/>
        <v>0</v>
      </c>
      <c r="H206" s="143">
        <f t="shared" si="14"/>
        <v>0</v>
      </c>
    </row>
    <row r="208" spans="1:8" x14ac:dyDescent="0.2">
      <c r="A208" s="117">
        <v>10.571999999999999</v>
      </c>
      <c r="B208" s="111" t="s">
        <v>325</v>
      </c>
      <c r="C208" s="133"/>
      <c r="D208" s="197"/>
      <c r="E208" s="154"/>
      <c r="F208" s="154"/>
      <c r="G208" s="267"/>
      <c r="H208" s="154"/>
    </row>
    <row r="209" spans="1:8" x14ac:dyDescent="0.2">
      <c r="A209" s="77"/>
      <c r="B209" s="77"/>
      <c r="C209" s="77"/>
      <c r="D209" s="101"/>
      <c r="E209" s="97"/>
      <c r="F209" s="97"/>
      <c r="G209" s="77"/>
    </row>
    <row r="210" spans="1:8" x14ac:dyDescent="0.2">
      <c r="A210" s="268"/>
      <c r="B210" s="139"/>
      <c r="C210" s="139"/>
      <c r="D210" s="139"/>
      <c r="E210" s="145" t="s">
        <v>433</v>
      </c>
      <c r="F210" s="145" t="s">
        <v>433</v>
      </c>
      <c r="G210" s="145" t="s">
        <v>433</v>
      </c>
      <c r="H210" s="145" t="s">
        <v>433</v>
      </c>
    </row>
    <row r="211" spans="1:8" x14ac:dyDescent="0.2">
      <c r="A211" s="77" t="s">
        <v>263</v>
      </c>
      <c r="D211" s="71"/>
      <c r="E211" s="125"/>
      <c r="F211" s="125"/>
      <c r="G211" s="125"/>
      <c r="H211" s="125"/>
    </row>
    <row r="212" spans="1:8" x14ac:dyDescent="0.2">
      <c r="B212" s="84" t="s">
        <v>264</v>
      </c>
      <c r="C212" s="125" t="s">
        <v>265</v>
      </c>
      <c r="D212" s="125" t="s">
        <v>178</v>
      </c>
      <c r="E212" s="125"/>
      <c r="F212" s="125"/>
      <c r="G212" s="125"/>
      <c r="H212" s="125"/>
    </row>
    <row r="213" spans="1:8" x14ac:dyDescent="0.2">
      <c r="B213" s="84" t="s">
        <v>264</v>
      </c>
      <c r="C213" s="125" t="s">
        <v>265</v>
      </c>
      <c r="D213" s="125" t="s">
        <v>178</v>
      </c>
      <c r="E213" s="125"/>
      <c r="F213" s="125"/>
      <c r="G213" s="125"/>
      <c r="H213" s="125"/>
    </row>
    <row r="214" spans="1:8" x14ac:dyDescent="0.2">
      <c r="B214" s="84" t="s">
        <v>264</v>
      </c>
      <c r="C214" s="125" t="s">
        <v>265</v>
      </c>
      <c r="D214" s="125" t="s">
        <v>178</v>
      </c>
      <c r="E214" s="125"/>
      <c r="F214" s="125"/>
      <c r="G214" s="125"/>
      <c r="H214" s="125"/>
    </row>
    <row r="215" spans="1:8" x14ac:dyDescent="0.2">
      <c r="B215" s="84" t="s">
        <v>264</v>
      </c>
      <c r="C215" s="125" t="s">
        <v>265</v>
      </c>
      <c r="D215" s="125" t="s">
        <v>178</v>
      </c>
      <c r="E215" s="125"/>
      <c r="F215" s="125"/>
      <c r="G215" s="125"/>
      <c r="H215" s="125"/>
    </row>
    <row r="216" spans="1:8" x14ac:dyDescent="0.2">
      <c r="B216" s="84" t="s">
        <v>264</v>
      </c>
      <c r="C216" s="125" t="s">
        <v>265</v>
      </c>
      <c r="D216" s="125" t="s">
        <v>178</v>
      </c>
      <c r="E216" s="125"/>
      <c r="F216" s="125"/>
      <c r="G216" s="125"/>
      <c r="H216" s="125"/>
    </row>
    <row r="217" spans="1:8" x14ac:dyDescent="0.2">
      <c r="B217" s="84" t="s">
        <v>264</v>
      </c>
      <c r="C217" s="125" t="s">
        <v>265</v>
      </c>
      <c r="D217" s="125" t="s">
        <v>178</v>
      </c>
      <c r="E217" s="125"/>
      <c r="F217" s="125"/>
      <c r="G217" s="125"/>
      <c r="H217" s="125"/>
    </row>
    <row r="218" spans="1:8" x14ac:dyDescent="0.2">
      <c r="B218" s="84" t="s">
        <v>264</v>
      </c>
      <c r="C218" s="125" t="s">
        <v>265</v>
      </c>
      <c r="D218" s="125" t="s">
        <v>178</v>
      </c>
      <c r="E218" s="125"/>
      <c r="F218" s="125"/>
      <c r="G218" s="125"/>
      <c r="H218" s="125"/>
    </row>
    <row r="219" spans="1:8" x14ac:dyDescent="0.2">
      <c r="B219" s="84" t="s">
        <v>264</v>
      </c>
      <c r="C219" s="125" t="s">
        <v>265</v>
      </c>
      <c r="D219" s="125" t="s">
        <v>178</v>
      </c>
      <c r="E219" s="125"/>
      <c r="F219" s="125"/>
      <c r="G219" s="125"/>
      <c r="H219" s="125"/>
    </row>
    <row r="220" spans="1:8" x14ac:dyDescent="0.2">
      <c r="B220" s="84" t="s">
        <v>264</v>
      </c>
      <c r="C220" s="125" t="s">
        <v>265</v>
      </c>
      <c r="D220" s="125" t="s">
        <v>178</v>
      </c>
      <c r="E220" s="125"/>
      <c r="F220" s="125"/>
      <c r="G220" s="125"/>
      <c r="H220" s="125"/>
    </row>
    <row r="221" spans="1:8" x14ac:dyDescent="0.2">
      <c r="D221" s="71"/>
      <c r="E221" s="125"/>
      <c r="F221" s="125"/>
      <c r="G221" s="125"/>
      <c r="H221" s="125"/>
    </row>
    <row r="222" spans="1:8" x14ac:dyDescent="0.2">
      <c r="A222" s="77" t="s">
        <v>267</v>
      </c>
      <c r="D222" s="71"/>
      <c r="E222" s="125"/>
      <c r="F222" s="125"/>
      <c r="G222" s="125"/>
      <c r="H222" s="125"/>
    </row>
    <row r="223" spans="1:8" x14ac:dyDescent="0.2">
      <c r="B223" s="84" t="s">
        <v>264</v>
      </c>
      <c r="C223" s="125" t="s">
        <v>265</v>
      </c>
      <c r="D223" s="125" t="s">
        <v>178</v>
      </c>
      <c r="E223" s="125"/>
      <c r="F223" s="125"/>
      <c r="G223" s="125"/>
      <c r="H223" s="125"/>
    </row>
    <row r="224" spans="1:8" x14ac:dyDescent="0.2">
      <c r="B224" s="84" t="s">
        <v>264</v>
      </c>
      <c r="C224" s="125" t="s">
        <v>265</v>
      </c>
      <c r="D224" s="125" t="s">
        <v>178</v>
      </c>
      <c r="E224" s="125"/>
      <c r="F224" s="125"/>
      <c r="G224" s="125"/>
      <c r="H224" s="125"/>
    </row>
    <row r="225" spans="1:8" x14ac:dyDescent="0.2">
      <c r="B225" s="84" t="s">
        <v>264</v>
      </c>
      <c r="C225" s="125" t="s">
        <v>265</v>
      </c>
      <c r="D225" s="125" t="s">
        <v>178</v>
      </c>
      <c r="E225" s="125"/>
      <c r="F225" s="125"/>
      <c r="G225" s="125"/>
      <c r="H225" s="125"/>
    </row>
    <row r="226" spans="1:8" x14ac:dyDescent="0.2">
      <c r="B226" s="84"/>
      <c r="C226" s="125"/>
      <c r="D226" s="71"/>
      <c r="E226" s="125"/>
      <c r="F226" s="125"/>
      <c r="G226" s="125"/>
      <c r="H226" s="125"/>
    </row>
    <row r="227" spans="1:8" x14ac:dyDescent="0.2">
      <c r="A227" s="77" t="s">
        <v>268</v>
      </c>
      <c r="C227" s="125"/>
      <c r="D227" s="71"/>
      <c r="E227" s="125"/>
      <c r="F227" s="125"/>
      <c r="G227" s="125"/>
      <c r="H227" s="125"/>
    </row>
    <row r="228" spans="1:8" x14ac:dyDescent="0.2">
      <c r="B228" s="84" t="s">
        <v>264</v>
      </c>
      <c r="C228" s="125" t="s">
        <v>265</v>
      </c>
      <c r="D228" s="125" t="s">
        <v>178</v>
      </c>
      <c r="E228" s="125"/>
      <c r="F228" s="125"/>
      <c r="G228" s="125"/>
      <c r="H228" s="125"/>
    </row>
    <row r="229" spans="1:8" x14ac:dyDescent="0.2">
      <c r="B229" s="84" t="s">
        <v>264</v>
      </c>
      <c r="C229" s="125" t="s">
        <v>265</v>
      </c>
      <c r="D229" s="125" t="s">
        <v>178</v>
      </c>
      <c r="E229" s="125"/>
      <c r="F229" s="125"/>
      <c r="G229" s="125"/>
      <c r="H229" s="125"/>
    </row>
    <row r="230" spans="1:8" x14ac:dyDescent="0.2">
      <c r="B230" s="84" t="s">
        <v>264</v>
      </c>
      <c r="C230" s="125" t="s">
        <v>265</v>
      </c>
      <c r="D230" s="125" t="s">
        <v>178</v>
      </c>
      <c r="E230" s="125"/>
      <c r="F230" s="125"/>
      <c r="G230" s="125"/>
      <c r="H230" s="125"/>
    </row>
    <row r="231" spans="1:8" x14ac:dyDescent="0.2">
      <c r="A231" s="84">
        <v>1</v>
      </c>
      <c r="B231" s="450"/>
      <c r="C231" s="450"/>
      <c r="D231" s="450"/>
      <c r="E231" s="137"/>
      <c r="F231" s="137"/>
      <c r="G231" s="137"/>
      <c r="H231" s="137"/>
    </row>
    <row r="232" spans="1:8" x14ac:dyDescent="0.2">
      <c r="A232" s="84">
        <v>2</v>
      </c>
      <c r="B232" s="450"/>
      <c r="C232" s="450"/>
      <c r="D232" s="450"/>
      <c r="E232" s="137"/>
      <c r="F232" s="137"/>
      <c r="G232" s="125"/>
      <c r="H232" s="125"/>
    </row>
    <row r="233" spans="1:8" x14ac:dyDescent="0.2">
      <c r="A233" s="84">
        <v>3</v>
      </c>
      <c r="B233" s="450"/>
      <c r="C233" s="450"/>
      <c r="D233" s="450"/>
      <c r="E233" s="137"/>
      <c r="F233" s="137"/>
      <c r="G233" s="137"/>
      <c r="H233" s="137"/>
    </row>
    <row r="234" spans="1:8" x14ac:dyDescent="0.2">
      <c r="A234" s="84">
        <v>4</v>
      </c>
      <c r="B234" s="450"/>
      <c r="C234" s="450"/>
      <c r="D234" s="450"/>
      <c r="E234" s="137"/>
      <c r="F234" s="137"/>
      <c r="G234" s="137"/>
      <c r="H234" s="137"/>
    </row>
    <row r="235" spans="1:8" x14ac:dyDescent="0.2">
      <c r="A235" s="84">
        <v>5</v>
      </c>
      <c r="B235" s="450"/>
      <c r="C235" s="450"/>
      <c r="D235" s="450"/>
      <c r="E235" s="125"/>
      <c r="F235" s="125"/>
      <c r="G235" s="125"/>
      <c r="H235" s="125"/>
    </row>
    <row r="236" spans="1:8" x14ac:dyDescent="0.2">
      <c r="A236" s="84">
        <v>6</v>
      </c>
      <c r="B236" s="450"/>
      <c r="C236" s="450"/>
      <c r="D236" s="450"/>
      <c r="E236" s="270"/>
      <c r="F236" s="270"/>
      <c r="G236" s="270"/>
      <c r="H236" s="270"/>
    </row>
    <row r="237" spans="1:8" x14ac:dyDescent="0.2">
      <c r="A237" s="84">
        <v>7</v>
      </c>
      <c r="B237" s="453"/>
      <c r="C237" s="453"/>
      <c r="D237" s="453"/>
      <c r="E237" s="316"/>
      <c r="F237" s="125"/>
      <c r="G237" s="315"/>
      <c r="H237" s="315"/>
    </row>
    <row r="238" spans="1:8" x14ac:dyDescent="0.2">
      <c r="A238" s="84">
        <v>8</v>
      </c>
      <c r="B238" s="454"/>
      <c r="C238" s="454"/>
      <c r="D238" s="454"/>
      <c r="E238" s="101"/>
      <c r="F238" s="101"/>
      <c r="G238" s="101"/>
      <c r="H238" s="101"/>
    </row>
    <row r="239" spans="1:8" x14ac:dyDescent="0.2">
      <c r="A239" s="84">
        <v>9</v>
      </c>
      <c r="B239" s="450"/>
      <c r="C239" s="450"/>
      <c r="D239" s="450"/>
      <c r="E239" s="316"/>
      <c r="F239" s="316"/>
      <c r="G239" s="318"/>
      <c r="H239" s="318"/>
    </row>
    <row r="240" spans="1:8" x14ac:dyDescent="0.2">
      <c r="A240" s="147">
        <v>10</v>
      </c>
      <c r="B240" s="451"/>
      <c r="C240" s="451"/>
      <c r="D240" s="451"/>
      <c r="E240" s="145"/>
      <c r="F240" s="145"/>
      <c r="G240" s="145"/>
      <c r="H240" s="145"/>
    </row>
    <row r="241" spans="1:8" x14ac:dyDescent="0.2">
      <c r="A241" s="108"/>
      <c r="D241" s="263" t="s">
        <v>22</v>
      </c>
      <c r="E241" s="143">
        <f>SUM(E211:E240)</f>
        <v>0</v>
      </c>
      <c r="F241" s="143">
        <f t="shared" ref="F241:H241" si="15">SUM(F211:F240)</f>
        <v>0</v>
      </c>
      <c r="G241" s="143">
        <f t="shared" si="15"/>
        <v>0</v>
      </c>
      <c r="H241" s="143">
        <f t="shared" si="15"/>
        <v>0</v>
      </c>
    </row>
    <row r="242" spans="1:8" x14ac:dyDescent="0.2">
      <c r="F242" s="138"/>
      <c r="G242" s="85"/>
      <c r="H242" s="82"/>
    </row>
    <row r="243" spans="1:8" x14ac:dyDescent="0.2">
      <c r="A243" s="117">
        <v>10.712</v>
      </c>
      <c r="B243" s="111" t="s">
        <v>326</v>
      </c>
      <c r="C243" s="133"/>
      <c r="D243" s="197"/>
      <c r="E243" s="154"/>
      <c r="F243" s="154"/>
      <c r="G243" s="267"/>
      <c r="H243" s="154"/>
    </row>
    <row r="244" spans="1:8" x14ac:dyDescent="0.2">
      <c r="A244" s="77"/>
      <c r="B244" s="77"/>
      <c r="C244" s="77"/>
      <c r="D244" s="101"/>
      <c r="E244" s="97"/>
      <c r="F244" s="97"/>
      <c r="G244" s="77"/>
    </row>
    <row r="245" spans="1:8" x14ac:dyDescent="0.2">
      <c r="A245" s="269"/>
      <c r="B245" s="139"/>
      <c r="C245" s="139"/>
      <c r="D245" s="262"/>
      <c r="E245" s="145" t="s">
        <v>433</v>
      </c>
      <c r="F245" s="145" t="s">
        <v>433</v>
      </c>
      <c r="G245" s="145" t="s">
        <v>433</v>
      </c>
      <c r="H245" s="145" t="s">
        <v>433</v>
      </c>
    </row>
    <row r="246" spans="1:8" ht="12.75" customHeight="1" x14ac:dyDescent="0.2">
      <c r="A246" s="84" t="s">
        <v>434</v>
      </c>
      <c r="B246" s="449"/>
      <c r="C246" s="449"/>
      <c r="D246" s="449"/>
      <c r="E246" s="226">
        <v>0</v>
      </c>
      <c r="F246" s="226">
        <v>0</v>
      </c>
      <c r="G246" s="226">
        <v>0</v>
      </c>
      <c r="H246" s="226">
        <v>0</v>
      </c>
    </row>
    <row r="247" spans="1:8" x14ac:dyDescent="0.2">
      <c r="A247" s="84">
        <v>1</v>
      </c>
      <c r="B247" s="450"/>
      <c r="C247" s="450"/>
      <c r="D247" s="450"/>
      <c r="E247" s="137"/>
      <c r="F247" s="137"/>
      <c r="G247" s="137"/>
      <c r="H247" s="137"/>
    </row>
    <row r="248" spans="1:8" x14ac:dyDescent="0.2">
      <c r="A248" s="84">
        <v>2</v>
      </c>
      <c r="B248" s="450"/>
      <c r="C248" s="450"/>
      <c r="D248" s="450"/>
      <c r="E248" s="137"/>
      <c r="F248" s="137"/>
      <c r="G248" s="125"/>
      <c r="H248" s="125"/>
    </row>
    <row r="249" spans="1:8" x14ac:dyDescent="0.2">
      <c r="A249" s="84">
        <v>3</v>
      </c>
      <c r="B249" s="450"/>
      <c r="C249" s="450"/>
      <c r="D249" s="450"/>
      <c r="E249" s="137"/>
      <c r="F249" s="137"/>
      <c r="G249" s="137"/>
      <c r="H249" s="137"/>
    </row>
    <row r="250" spans="1:8" x14ac:dyDescent="0.2">
      <c r="A250" s="84">
        <v>4</v>
      </c>
      <c r="B250" s="450"/>
      <c r="C250" s="450"/>
      <c r="D250" s="450"/>
      <c r="E250" s="137"/>
      <c r="F250" s="137"/>
      <c r="G250" s="137"/>
      <c r="H250" s="137"/>
    </row>
    <row r="251" spans="1:8" x14ac:dyDescent="0.2">
      <c r="A251" s="84">
        <v>5</v>
      </c>
      <c r="B251" s="450"/>
      <c r="C251" s="450"/>
      <c r="D251" s="450"/>
      <c r="E251" s="125"/>
      <c r="F251" s="125"/>
      <c r="G251" s="125"/>
      <c r="H251" s="125"/>
    </row>
    <row r="252" spans="1:8" x14ac:dyDescent="0.2">
      <c r="A252" s="84">
        <v>6</v>
      </c>
      <c r="B252" s="450"/>
      <c r="C252" s="450"/>
      <c r="D252" s="450"/>
      <c r="E252" s="125"/>
      <c r="F252" s="270"/>
      <c r="G252" s="270"/>
      <c r="H252" s="270"/>
    </row>
    <row r="253" spans="1:8" x14ac:dyDescent="0.2">
      <c r="A253" s="84">
        <v>7</v>
      </c>
      <c r="B253" s="450"/>
      <c r="C253" s="450"/>
      <c r="D253" s="450"/>
      <c r="E253" s="270"/>
      <c r="F253" s="125"/>
      <c r="G253" s="315"/>
      <c r="H253" s="315"/>
    </row>
    <row r="254" spans="1:8" x14ac:dyDescent="0.2">
      <c r="A254" s="84">
        <v>8</v>
      </c>
      <c r="B254" s="450"/>
      <c r="C254" s="450"/>
      <c r="D254" s="450"/>
      <c r="E254" s="125"/>
      <c r="F254" s="125"/>
      <c r="G254" s="125"/>
      <c r="H254" s="125"/>
    </row>
    <row r="255" spans="1:8" x14ac:dyDescent="0.2">
      <c r="A255" s="84">
        <v>9</v>
      </c>
      <c r="B255" s="450"/>
      <c r="C255" s="450"/>
      <c r="D255" s="450"/>
      <c r="E255" s="137"/>
      <c r="F255" s="137"/>
      <c r="G255" s="315"/>
      <c r="H255" s="315"/>
    </row>
    <row r="256" spans="1:8" x14ac:dyDescent="0.2">
      <c r="A256" s="147">
        <v>10</v>
      </c>
      <c r="B256" s="451"/>
      <c r="C256" s="451"/>
      <c r="D256" s="451"/>
      <c r="E256" s="145"/>
      <c r="F256" s="145"/>
      <c r="G256" s="145"/>
      <c r="H256" s="145"/>
    </row>
    <row r="257" spans="1:8" x14ac:dyDescent="0.2">
      <c r="A257" s="108"/>
      <c r="D257" s="263" t="s">
        <v>22</v>
      </c>
      <c r="E257" s="143">
        <f>SUM(E246:E256)</f>
        <v>0</v>
      </c>
      <c r="F257" s="143">
        <f t="shared" ref="F257:H257" si="16">SUM(F246:F256)</f>
        <v>0</v>
      </c>
      <c r="G257" s="143">
        <f t="shared" si="16"/>
        <v>0</v>
      </c>
      <c r="H257" s="143">
        <f t="shared" si="16"/>
        <v>0</v>
      </c>
    </row>
  </sheetData>
  <mergeCells count="65"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79:D179"/>
    <mergeCell ref="B180:D180"/>
    <mergeCell ref="B181:D181"/>
    <mergeCell ref="B182:D182"/>
    <mergeCell ref="B183:D183"/>
    <mergeCell ref="B184:D184"/>
    <mergeCell ref="B185:D185"/>
    <mergeCell ref="B186:D186"/>
    <mergeCell ref="B187:D187"/>
    <mergeCell ref="B188:D188"/>
    <mergeCell ref="B189:D189"/>
    <mergeCell ref="B195:D195"/>
    <mergeCell ref="B196:D196"/>
    <mergeCell ref="B197:D197"/>
    <mergeCell ref="B198:D198"/>
    <mergeCell ref="B199:D199"/>
    <mergeCell ref="B200:D200"/>
    <mergeCell ref="B201:D201"/>
    <mergeCell ref="B202:D202"/>
    <mergeCell ref="B203:D203"/>
    <mergeCell ref="B204:D204"/>
    <mergeCell ref="B205:D205"/>
    <mergeCell ref="B246:D246"/>
    <mergeCell ref="B247:D247"/>
    <mergeCell ref="B248:D248"/>
    <mergeCell ref="B231:D231"/>
    <mergeCell ref="B232:D232"/>
    <mergeCell ref="B233:D233"/>
    <mergeCell ref="B234:D234"/>
    <mergeCell ref="B235:D235"/>
    <mergeCell ref="B236:D236"/>
    <mergeCell ref="B237:D237"/>
    <mergeCell ref="B238:D238"/>
    <mergeCell ref="B239:D239"/>
    <mergeCell ref="B240:D240"/>
    <mergeCell ref="B254:D254"/>
    <mergeCell ref="B255:D255"/>
    <mergeCell ref="B256:D256"/>
    <mergeCell ref="B249:D249"/>
    <mergeCell ref="B250:D250"/>
    <mergeCell ref="B251:D251"/>
    <mergeCell ref="B252:D252"/>
    <mergeCell ref="B253:D253"/>
  </mergeCells>
  <pageMargins left="0.25" right="0.25" top="0.75" bottom="0.75" header="0.3" footer="0.3"/>
  <pageSetup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6316F-A63B-4966-BB29-7F6391800544}">
  <sheetPr>
    <tabColor theme="1" tint="0.499984740745262"/>
    <pageSetUpPr fitToPage="1"/>
  </sheetPr>
  <dimension ref="A1:H154"/>
  <sheetViews>
    <sheetView zoomScaleNormal="100" workbookViewId="0">
      <selection activeCell="N64" sqref="N64"/>
    </sheetView>
  </sheetViews>
  <sheetFormatPr defaultColWidth="9.140625" defaultRowHeight="12.75" x14ac:dyDescent="0.2"/>
  <cols>
    <col min="1" max="3" width="15.7109375" style="71" customWidth="1"/>
    <col min="4" max="4" width="15.7109375" style="125" customWidth="1"/>
    <col min="5" max="8" width="15.7109375" style="71" customWidth="1"/>
    <col min="9" max="16384" width="9.140625" style="71"/>
  </cols>
  <sheetData>
    <row r="1" spans="1:8" ht="18" x14ac:dyDescent="0.25">
      <c r="A1" s="235" t="s">
        <v>461</v>
      </c>
      <c r="B1" s="234" t="s">
        <v>112</v>
      </c>
      <c r="C1" s="132"/>
      <c r="D1" s="115"/>
      <c r="E1" s="115"/>
      <c r="F1" s="115"/>
      <c r="G1" s="115"/>
      <c r="H1" s="115"/>
    </row>
    <row r="2" spans="1:8" x14ac:dyDescent="0.2">
      <c r="D2" s="71"/>
    </row>
    <row r="3" spans="1:8" x14ac:dyDescent="0.2">
      <c r="A3" s="117">
        <v>11.302</v>
      </c>
      <c r="B3" s="202" t="s">
        <v>462</v>
      </c>
      <c r="C3" s="111"/>
      <c r="D3" s="133"/>
      <c r="E3" s="154"/>
      <c r="F3" s="154"/>
      <c r="G3" s="267"/>
      <c r="H3" s="154"/>
    </row>
    <row r="4" spans="1:8" x14ac:dyDescent="0.2">
      <c r="B4" s="223"/>
      <c r="D4" s="71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449"/>
      <c r="C6" s="449"/>
      <c r="D6" s="449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450"/>
      <c r="C7" s="450"/>
      <c r="D7" s="450"/>
      <c r="E7" s="137"/>
      <c r="F7" s="137"/>
      <c r="G7" s="137"/>
      <c r="H7" s="137"/>
    </row>
    <row r="8" spans="1:8" x14ac:dyDescent="0.2">
      <c r="A8" s="84">
        <v>2</v>
      </c>
      <c r="B8" s="450"/>
      <c r="C8" s="450"/>
      <c r="D8" s="450"/>
      <c r="E8" s="137"/>
      <c r="F8" s="137"/>
      <c r="G8" s="125"/>
      <c r="H8" s="125"/>
    </row>
    <row r="9" spans="1:8" x14ac:dyDescent="0.2">
      <c r="A9" s="84">
        <v>3</v>
      </c>
      <c r="B9" s="450"/>
      <c r="C9" s="450"/>
      <c r="D9" s="450"/>
      <c r="E9" s="137"/>
      <c r="F9" s="137"/>
      <c r="G9" s="137"/>
      <c r="H9" s="137"/>
    </row>
    <row r="10" spans="1:8" x14ac:dyDescent="0.2">
      <c r="A10" s="84">
        <v>4</v>
      </c>
      <c r="B10" s="450"/>
      <c r="C10" s="450"/>
      <c r="D10" s="450"/>
      <c r="E10" s="137"/>
      <c r="F10" s="137"/>
      <c r="G10" s="137"/>
      <c r="H10" s="137"/>
    </row>
    <row r="11" spans="1:8" x14ac:dyDescent="0.2">
      <c r="A11" s="84">
        <v>5</v>
      </c>
      <c r="B11" s="450"/>
      <c r="C11" s="450"/>
      <c r="D11" s="450"/>
      <c r="E11" s="125"/>
      <c r="F11" s="125"/>
      <c r="G11" s="125"/>
      <c r="H11" s="125"/>
    </row>
    <row r="12" spans="1:8" x14ac:dyDescent="0.2">
      <c r="A12" s="84">
        <v>6</v>
      </c>
      <c r="B12" s="450"/>
      <c r="C12" s="450"/>
      <c r="D12" s="450"/>
      <c r="E12" s="125"/>
      <c r="F12" s="270"/>
      <c r="G12" s="270"/>
      <c r="H12" s="270"/>
    </row>
    <row r="13" spans="1:8" x14ac:dyDescent="0.2">
      <c r="A13" s="84">
        <v>7</v>
      </c>
      <c r="B13" s="450"/>
      <c r="C13" s="450"/>
      <c r="D13" s="450"/>
      <c r="E13" s="270"/>
      <c r="F13" s="125"/>
      <c r="G13" s="315"/>
      <c r="H13" s="315"/>
    </row>
    <row r="14" spans="1:8" x14ac:dyDescent="0.2">
      <c r="A14" s="84">
        <v>8</v>
      </c>
      <c r="B14" s="450"/>
      <c r="C14" s="450"/>
      <c r="D14" s="450"/>
      <c r="E14" s="125"/>
      <c r="F14" s="125"/>
      <c r="G14" s="125"/>
      <c r="H14" s="125"/>
    </row>
    <row r="15" spans="1:8" x14ac:dyDescent="0.2">
      <c r="A15" s="84">
        <v>9</v>
      </c>
      <c r="B15" s="450"/>
      <c r="C15" s="450"/>
      <c r="D15" s="450"/>
      <c r="E15" s="137"/>
      <c r="F15" s="137"/>
      <c r="G15" s="315"/>
      <c r="H15" s="315"/>
    </row>
    <row r="16" spans="1:8" x14ac:dyDescent="0.2">
      <c r="A16" s="147">
        <v>10</v>
      </c>
      <c r="B16" s="451"/>
      <c r="C16" s="451"/>
      <c r="D16" s="451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B18" s="223"/>
      <c r="D18" s="71"/>
    </row>
    <row r="19" spans="1:8" x14ac:dyDescent="0.2">
      <c r="A19" s="117">
        <v>11.52</v>
      </c>
      <c r="B19" s="111" t="s">
        <v>442</v>
      </c>
      <c r="C19" s="111"/>
      <c r="D19" s="133"/>
      <c r="E19" s="154"/>
      <c r="F19" s="154"/>
      <c r="G19" s="267"/>
      <c r="H19" s="154"/>
    </row>
    <row r="20" spans="1:8" x14ac:dyDescent="0.2">
      <c r="D20" s="71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449"/>
      <c r="C22" s="449"/>
      <c r="D22" s="44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450"/>
      <c r="C23" s="450"/>
      <c r="D23" s="450"/>
      <c r="E23" s="137"/>
      <c r="F23" s="137"/>
      <c r="G23" s="137"/>
      <c r="H23" s="137"/>
    </row>
    <row r="24" spans="1:8" x14ac:dyDescent="0.2">
      <c r="A24" s="84">
        <v>2</v>
      </c>
      <c r="B24" s="450"/>
      <c r="C24" s="450"/>
      <c r="D24" s="450"/>
      <c r="E24" s="137"/>
      <c r="F24" s="137"/>
      <c r="G24" s="125"/>
      <c r="H24" s="125"/>
    </row>
    <row r="25" spans="1:8" x14ac:dyDescent="0.2">
      <c r="A25" s="84">
        <v>3</v>
      </c>
      <c r="B25" s="450"/>
      <c r="C25" s="450"/>
      <c r="D25" s="450"/>
      <c r="E25" s="137"/>
      <c r="F25" s="137"/>
      <c r="G25" s="137"/>
      <c r="H25" s="137"/>
    </row>
    <row r="26" spans="1:8" x14ac:dyDescent="0.2">
      <c r="A26" s="84">
        <v>4</v>
      </c>
      <c r="B26" s="450"/>
      <c r="C26" s="450"/>
      <c r="D26" s="450"/>
      <c r="E26" s="137"/>
      <c r="F26" s="137"/>
      <c r="G26" s="137"/>
      <c r="H26" s="137"/>
    </row>
    <row r="27" spans="1:8" x14ac:dyDescent="0.2">
      <c r="A27" s="84">
        <v>5</v>
      </c>
      <c r="B27" s="450"/>
      <c r="C27" s="450"/>
      <c r="D27" s="450"/>
      <c r="E27" s="125"/>
      <c r="F27" s="125"/>
      <c r="G27" s="125"/>
      <c r="H27" s="125"/>
    </row>
    <row r="28" spans="1:8" x14ac:dyDescent="0.2">
      <c r="A28" s="84">
        <v>6</v>
      </c>
      <c r="B28" s="450"/>
      <c r="C28" s="450"/>
      <c r="D28" s="450"/>
      <c r="E28" s="125"/>
      <c r="F28" s="270"/>
      <c r="G28" s="270"/>
      <c r="H28" s="270"/>
    </row>
    <row r="29" spans="1:8" x14ac:dyDescent="0.2">
      <c r="A29" s="84">
        <v>7</v>
      </c>
      <c r="B29" s="450"/>
      <c r="C29" s="450"/>
      <c r="D29" s="450"/>
      <c r="E29" s="270"/>
      <c r="F29" s="125"/>
      <c r="G29" s="315"/>
      <c r="H29" s="315"/>
    </row>
    <row r="30" spans="1:8" x14ac:dyDescent="0.2">
      <c r="A30" s="84">
        <v>8</v>
      </c>
      <c r="B30" s="450"/>
      <c r="C30" s="450"/>
      <c r="D30" s="450"/>
      <c r="E30" s="125"/>
      <c r="F30" s="125"/>
      <c r="G30" s="125"/>
      <c r="H30" s="125"/>
    </row>
    <row r="31" spans="1:8" x14ac:dyDescent="0.2">
      <c r="A31" s="84">
        <v>9</v>
      </c>
      <c r="B31" s="450"/>
      <c r="C31" s="450"/>
      <c r="D31" s="450"/>
      <c r="E31" s="137"/>
      <c r="F31" s="137"/>
      <c r="G31" s="315"/>
      <c r="H31" s="315"/>
    </row>
    <row r="32" spans="1:8" x14ac:dyDescent="0.2">
      <c r="A32" s="147">
        <v>10</v>
      </c>
      <c r="B32" s="451"/>
      <c r="C32" s="451"/>
      <c r="D32" s="451"/>
      <c r="E32" s="145"/>
      <c r="F32" s="145"/>
      <c r="G32" s="145"/>
      <c r="H32" s="145"/>
    </row>
    <row r="33" spans="1:8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D34" s="71"/>
    </row>
    <row r="35" spans="1:8" x14ac:dyDescent="0.2">
      <c r="A35" s="117">
        <v>11.66</v>
      </c>
      <c r="B35" s="111" t="s">
        <v>420</v>
      </c>
      <c r="C35" s="111"/>
      <c r="D35" s="133"/>
      <c r="E35" s="154"/>
      <c r="F35" s="154"/>
      <c r="G35" s="267"/>
      <c r="H35" s="154"/>
    </row>
    <row r="36" spans="1:8" x14ac:dyDescent="0.2">
      <c r="D36" s="71"/>
    </row>
    <row r="37" spans="1:8" x14ac:dyDescent="0.2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">
      <c r="A38" s="84" t="s">
        <v>434</v>
      </c>
      <c r="B38" s="449"/>
      <c r="C38" s="449"/>
      <c r="D38" s="449"/>
      <c r="E38" s="226">
        <v>0</v>
      </c>
      <c r="F38" s="226">
        <v>0</v>
      </c>
      <c r="G38" s="226">
        <v>0</v>
      </c>
      <c r="H38" s="226">
        <v>0</v>
      </c>
    </row>
    <row r="39" spans="1:8" x14ac:dyDescent="0.2">
      <c r="A39" s="84">
        <v>1</v>
      </c>
      <c r="B39" s="450"/>
      <c r="C39" s="450"/>
      <c r="D39" s="450"/>
      <c r="E39" s="137"/>
      <c r="F39" s="137"/>
      <c r="G39" s="137"/>
      <c r="H39" s="137"/>
    </row>
    <row r="40" spans="1:8" x14ac:dyDescent="0.2">
      <c r="A40" s="84">
        <v>2</v>
      </c>
      <c r="B40" s="450"/>
      <c r="C40" s="450"/>
      <c r="D40" s="450"/>
      <c r="E40" s="137"/>
      <c r="F40" s="137"/>
      <c r="G40" s="125"/>
      <c r="H40" s="125"/>
    </row>
    <row r="41" spans="1:8" x14ac:dyDescent="0.2">
      <c r="A41" s="84">
        <v>3</v>
      </c>
      <c r="B41" s="450"/>
      <c r="C41" s="450"/>
      <c r="D41" s="450"/>
      <c r="E41" s="137"/>
      <c r="F41" s="137"/>
      <c r="G41" s="137"/>
      <c r="H41" s="137"/>
    </row>
    <row r="42" spans="1:8" x14ac:dyDescent="0.2">
      <c r="A42" s="84">
        <v>4</v>
      </c>
      <c r="B42" s="450"/>
      <c r="C42" s="450"/>
      <c r="D42" s="450"/>
      <c r="E42" s="137"/>
      <c r="F42" s="137"/>
      <c r="G42" s="137"/>
      <c r="H42" s="137"/>
    </row>
    <row r="43" spans="1:8" x14ac:dyDescent="0.2">
      <c r="A43" s="84">
        <v>5</v>
      </c>
      <c r="B43" s="450"/>
      <c r="C43" s="450"/>
      <c r="D43" s="450"/>
      <c r="E43" s="125"/>
      <c r="F43" s="125"/>
      <c r="G43" s="125"/>
      <c r="H43" s="125"/>
    </row>
    <row r="44" spans="1:8" x14ac:dyDescent="0.2">
      <c r="A44" s="84">
        <v>6</v>
      </c>
      <c r="B44" s="450"/>
      <c r="C44" s="450"/>
      <c r="D44" s="450"/>
      <c r="E44" s="125"/>
      <c r="F44" s="270"/>
      <c r="G44" s="270"/>
      <c r="H44" s="270"/>
    </row>
    <row r="45" spans="1:8" x14ac:dyDescent="0.2">
      <c r="A45" s="84">
        <v>7</v>
      </c>
      <c r="B45" s="450"/>
      <c r="C45" s="450"/>
      <c r="D45" s="450"/>
      <c r="E45" s="270"/>
      <c r="F45" s="125"/>
      <c r="G45" s="315"/>
      <c r="H45" s="315"/>
    </row>
    <row r="46" spans="1:8" x14ac:dyDescent="0.2">
      <c r="A46" s="84">
        <v>8</v>
      </c>
      <c r="B46" s="450"/>
      <c r="C46" s="450"/>
      <c r="D46" s="450"/>
      <c r="E46" s="125"/>
      <c r="F46" s="125"/>
      <c r="G46" s="125"/>
      <c r="H46" s="125"/>
    </row>
    <row r="47" spans="1:8" x14ac:dyDescent="0.2">
      <c r="A47" s="84">
        <v>9</v>
      </c>
      <c r="B47" s="450"/>
      <c r="C47" s="450"/>
      <c r="D47" s="450"/>
      <c r="E47" s="137"/>
      <c r="F47" s="137"/>
      <c r="G47" s="315"/>
      <c r="H47" s="315"/>
    </row>
    <row r="48" spans="1:8" x14ac:dyDescent="0.2">
      <c r="A48" s="147">
        <v>10</v>
      </c>
      <c r="B48" s="451"/>
      <c r="C48" s="451"/>
      <c r="D48" s="451"/>
      <c r="E48" s="145"/>
      <c r="F48" s="145"/>
      <c r="G48" s="145"/>
      <c r="H48" s="145"/>
    </row>
    <row r="49" spans="1:8" x14ac:dyDescent="0.2">
      <c r="A49" s="108"/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x14ac:dyDescent="0.2">
      <c r="D50" s="71"/>
    </row>
    <row r="51" spans="1:8" x14ac:dyDescent="0.2">
      <c r="A51" s="117">
        <v>11.678000000000001</v>
      </c>
      <c r="B51" s="111" t="s">
        <v>421</v>
      </c>
      <c r="C51" s="111"/>
      <c r="D51" s="133"/>
      <c r="E51" s="154"/>
      <c r="F51" s="154"/>
      <c r="G51" s="267"/>
      <c r="H51" s="154"/>
    </row>
    <row r="52" spans="1:8" x14ac:dyDescent="0.2">
      <c r="D52" s="71"/>
    </row>
    <row r="53" spans="1:8" x14ac:dyDescent="0.2">
      <c r="A53" s="269"/>
      <c r="B53" s="139"/>
      <c r="C53" s="139"/>
      <c r="D53" s="262"/>
      <c r="E53" s="145" t="s">
        <v>433</v>
      </c>
      <c r="F53" s="145" t="s">
        <v>433</v>
      </c>
      <c r="G53" s="145" t="s">
        <v>433</v>
      </c>
      <c r="H53" s="145" t="s">
        <v>433</v>
      </c>
    </row>
    <row r="54" spans="1:8" x14ac:dyDescent="0.2">
      <c r="A54" s="84" t="s">
        <v>434</v>
      </c>
      <c r="B54" s="449"/>
      <c r="C54" s="449"/>
      <c r="D54" s="449"/>
      <c r="E54" s="226">
        <v>0</v>
      </c>
      <c r="F54" s="226">
        <v>0</v>
      </c>
      <c r="G54" s="226">
        <v>0</v>
      </c>
      <c r="H54" s="226">
        <v>0</v>
      </c>
    </row>
    <row r="55" spans="1:8" x14ac:dyDescent="0.2">
      <c r="A55" s="84">
        <v>1</v>
      </c>
      <c r="B55" s="450"/>
      <c r="C55" s="450"/>
      <c r="D55" s="450"/>
      <c r="E55" s="137"/>
      <c r="F55" s="137"/>
      <c r="G55" s="137"/>
      <c r="H55" s="137"/>
    </row>
    <row r="56" spans="1:8" x14ac:dyDescent="0.2">
      <c r="A56" s="84">
        <v>2</v>
      </c>
      <c r="B56" s="450"/>
      <c r="C56" s="450"/>
      <c r="D56" s="450"/>
      <c r="E56" s="137"/>
      <c r="F56" s="137"/>
      <c r="G56" s="125"/>
      <c r="H56" s="125"/>
    </row>
    <row r="57" spans="1:8" x14ac:dyDescent="0.2">
      <c r="A57" s="84">
        <v>3</v>
      </c>
      <c r="B57" s="450"/>
      <c r="C57" s="450"/>
      <c r="D57" s="450"/>
      <c r="E57" s="137"/>
      <c r="F57" s="137"/>
      <c r="G57" s="137"/>
      <c r="H57" s="137"/>
    </row>
    <row r="58" spans="1:8" x14ac:dyDescent="0.2">
      <c r="A58" s="84">
        <v>4</v>
      </c>
      <c r="B58" s="450"/>
      <c r="C58" s="450"/>
      <c r="D58" s="450"/>
      <c r="E58" s="137"/>
      <c r="F58" s="137"/>
      <c r="G58" s="137"/>
      <c r="H58" s="137"/>
    </row>
    <row r="59" spans="1:8" x14ac:dyDescent="0.2">
      <c r="A59" s="84">
        <v>5</v>
      </c>
      <c r="B59" s="450"/>
      <c r="C59" s="450"/>
      <c r="D59" s="450"/>
      <c r="E59" s="125"/>
      <c r="F59" s="125"/>
      <c r="G59" s="125"/>
      <c r="H59" s="125"/>
    </row>
    <row r="60" spans="1:8" x14ac:dyDescent="0.2">
      <c r="A60" s="84">
        <v>6</v>
      </c>
      <c r="B60" s="450"/>
      <c r="C60" s="450"/>
      <c r="D60" s="450"/>
      <c r="E60" s="125"/>
      <c r="F60" s="270"/>
      <c r="G60" s="270"/>
      <c r="H60" s="270"/>
    </row>
    <row r="61" spans="1:8" x14ac:dyDescent="0.2">
      <c r="A61" s="84">
        <v>7</v>
      </c>
      <c r="B61" s="450"/>
      <c r="C61" s="450"/>
      <c r="D61" s="450"/>
      <c r="E61" s="270"/>
      <c r="F61" s="125"/>
      <c r="G61" s="315"/>
      <c r="H61" s="315"/>
    </row>
    <row r="62" spans="1:8" x14ac:dyDescent="0.2">
      <c r="A62" s="84">
        <v>8</v>
      </c>
      <c r="B62" s="450"/>
      <c r="C62" s="450"/>
      <c r="D62" s="450"/>
      <c r="E62" s="125"/>
      <c r="F62" s="125"/>
      <c r="G62" s="125"/>
      <c r="H62" s="125"/>
    </row>
    <row r="63" spans="1:8" x14ac:dyDescent="0.2">
      <c r="A63" s="84">
        <v>9</v>
      </c>
      <c r="B63" s="450"/>
      <c r="C63" s="450"/>
      <c r="D63" s="450"/>
      <c r="E63" s="137"/>
      <c r="F63" s="137"/>
      <c r="G63" s="315"/>
      <c r="H63" s="315"/>
    </row>
    <row r="64" spans="1:8" x14ac:dyDescent="0.2">
      <c r="A64" s="147">
        <v>10</v>
      </c>
      <c r="B64" s="451"/>
      <c r="C64" s="451"/>
      <c r="D64" s="451"/>
      <c r="E64" s="145"/>
      <c r="F64" s="145"/>
      <c r="G64" s="145"/>
      <c r="H64" s="145"/>
    </row>
    <row r="65" spans="1:8" x14ac:dyDescent="0.2">
      <c r="A65" s="108"/>
      <c r="D65" s="263" t="s">
        <v>22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  <row r="66" spans="1:8" x14ac:dyDescent="0.2">
      <c r="B66" s="106"/>
      <c r="E66" s="125"/>
      <c r="F66" s="125"/>
      <c r="G66" s="125"/>
    </row>
    <row r="67" spans="1:8" x14ac:dyDescent="0.2">
      <c r="B67" s="90"/>
      <c r="D67" s="71"/>
      <c r="E67" s="218"/>
      <c r="F67" s="218"/>
      <c r="G67" s="218"/>
    </row>
    <row r="68" spans="1:8" x14ac:dyDescent="0.2">
      <c r="B68" s="164"/>
      <c r="E68" s="125"/>
      <c r="F68" s="138"/>
      <c r="G68" s="87"/>
    </row>
    <row r="69" spans="1:8" x14ac:dyDescent="0.2">
      <c r="B69" s="164"/>
      <c r="E69" s="125"/>
      <c r="F69" s="138"/>
      <c r="G69" s="87"/>
    </row>
    <row r="70" spans="1:8" x14ac:dyDescent="0.2">
      <c r="B70" s="164"/>
      <c r="E70" s="125"/>
      <c r="F70" s="138"/>
      <c r="G70" s="87"/>
    </row>
    <row r="71" spans="1:8" x14ac:dyDescent="0.2">
      <c r="B71" s="164"/>
      <c r="E71" s="125"/>
      <c r="F71" s="138"/>
      <c r="G71" s="87"/>
    </row>
    <row r="72" spans="1:8" x14ac:dyDescent="0.2">
      <c r="B72" s="164"/>
      <c r="E72" s="125"/>
      <c r="F72" s="138"/>
      <c r="G72" s="87"/>
    </row>
    <row r="73" spans="1:8" x14ac:dyDescent="0.2">
      <c r="B73" s="164"/>
      <c r="E73" s="125"/>
      <c r="F73" s="138"/>
      <c r="G73" s="87"/>
    </row>
    <row r="74" spans="1:8" x14ac:dyDescent="0.2">
      <c r="B74" s="90"/>
      <c r="D74" s="71"/>
      <c r="E74" s="125"/>
      <c r="F74" s="138"/>
      <c r="G74" s="87"/>
    </row>
    <row r="75" spans="1:8" x14ac:dyDescent="0.2">
      <c r="B75" s="164"/>
      <c r="E75" s="125"/>
      <c r="F75" s="138"/>
      <c r="G75" s="87"/>
    </row>
    <row r="76" spans="1:8" x14ac:dyDescent="0.2">
      <c r="B76" s="164"/>
      <c r="E76" s="125"/>
      <c r="F76" s="138"/>
      <c r="G76" s="87"/>
    </row>
    <row r="77" spans="1:8" x14ac:dyDescent="0.2">
      <c r="B77" s="164"/>
      <c r="E77" s="125"/>
      <c r="F77" s="138"/>
      <c r="G77" s="87"/>
    </row>
    <row r="78" spans="1:8" x14ac:dyDescent="0.2">
      <c r="B78" s="164"/>
      <c r="E78" s="125"/>
      <c r="F78" s="138"/>
      <c r="G78" s="87"/>
    </row>
    <row r="79" spans="1:8" x14ac:dyDescent="0.2">
      <c r="B79" s="164"/>
      <c r="E79" s="125"/>
      <c r="F79" s="138"/>
      <c r="G79" s="87"/>
    </row>
    <row r="80" spans="1:8" x14ac:dyDescent="0.2">
      <c r="B80" s="164"/>
      <c r="E80" s="125"/>
      <c r="F80" s="138"/>
      <c r="G80" s="87"/>
      <c r="H80" s="98"/>
    </row>
    <row r="81" spans="2:8" x14ac:dyDescent="0.2">
      <c r="B81" s="164"/>
      <c r="E81" s="125"/>
      <c r="F81" s="138"/>
      <c r="G81" s="87"/>
      <c r="H81" s="98"/>
    </row>
    <row r="82" spans="2:8" x14ac:dyDescent="0.2">
      <c r="B82" s="164"/>
      <c r="E82" s="125"/>
      <c r="F82" s="138"/>
      <c r="G82" s="87"/>
      <c r="H82" s="98"/>
    </row>
    <row r="83" spans="2:8" x14ac:dyDescent="0.2">
      <c r="B83" s="164"/>
      <c r="E83" s="125"/>
      <c r="F83" s="138"/>
      <c r="G83" s="127"/>
      <c r="H83" s="98"/>
    </row>
    <row r="84" spans="2:8" x14ac:dyDescent="0.2">
      <c r="B84" s="164"/>
      <c r="E84" s="125"/>
      <c r="F84" s="138"/>
      <c r="G84" s="87"/>
      <c r="H84" s="98"/>
    </row>
    <row r="85" spans="2:8" x14ac:dyDescent="0.2">
      <c r="H85" s="98"/>
    </row>
    <row r="86" spans="2:8" x14ac:dyDescent="0.2">
      <c r="B86" s="90"/>
      <c r="D86" s="71"/>
      <c r="E86" s="125"/>
      <c r="F86" s="138"/>
      <c r="G86" s="87"/>
      <c r="H86" s="98"/>
    </row>
    <row r="87" spans="2:8" x14ac:dyDescent="0.2">
      <c r="B87" s="164"/>
      <c r="E87" s="125"/>
      <c r="F87" s="138"/>
      <c r="G87" s="87"/>
      <c r="H87" s="98"/>
    </row>
    <row r="88" spans="2:8" x14ac:dyDescent="0.2">
      <c r="B88" s="164"/>
      <c r="E88" s="125"/>
      <c r="F88" s="138"/>
      <c r="G88" s="87"/>
      <c r="H88" s="98"/>
    </row>
    <row r="89" spans="2:8" x14ac:dyDescent="0.2">
      <c r="B89" s="164"/>
      <c r="E89" s="125"/>
      <c r="F89" s="138"/>
      <c r="G89" s="87"/>
      <c r="H89" s="98"/>
    </row>
    <row r="90" spans="2:8" x14ac:dyDescent="0.2">
      <c r="B90" s="164"/>
      <c r="E90" s="125"/>
      <c r="F90" s="138"/>
      <c r="G90" s="87"/>
      <c r="H90" s="98"/>
    </row>
    <row r="91" spans="2:8" x14ac:dyDescent="0.2">
      <c r="B91" s="125"/>
      <c r="D91" s="71"/>
      <c r="E91" s="125"/>
      <c r="F91" s="138"/>
      <c r="G91" s="87"/>
      <c r="H91" s="98"/>
    </row>
    <row r="92" spans="2:8" x14ac:dyDescent="0.2">
      <c r="B92" s="125"/>
      <c r="E92" s="125"/>
      <c r="F92" s="138"/>
      <c r="G92" s="84"/>
      <c r="H92" s="98"/>
    </row>
    <row r="93" spans="2:8" x14ac:dyDescent="0.2">
      <c r="B93" s="125"/>
      <c r="E93" s="125"/>
      <c r="F93" s="138"/>
      <c r="G93" s="84"/>
      <c r="H93" s="98"/>
    </row>
    <row r="94" spans="2:8" x14ac:dyDescent="0.2">
      <c r="B94" s="125"/>
      <c r="E94" s="125"/>
      <c r="F94" s="138"/>
      <c r="G94" s="84"/>
      <c r="H94" s="98"/>
    </row>
    <row r="95" spans="2:8" x14ac:dyDescent="0.2">
      <c r="B95" s="125"/>
      <c r="E95" s="138"/>
      <c r="F95" s="98"/>
      <c r="G95" s="193"/>
      <c r="H95" s="98"/>
    </row>
    <row r="96" spans="2:8" ht="15" x14ac:dyDescent="0.25">
      <c r="B96" s="191"/>
      <c r="E96" s="138"/>
      <c r="F96" s="98"/>
      <c r="G96" s="193"/>
    </row>
    <row r="97" spans="2:7" x14ac:dyDescent="0.2">
      <c r="B97" s="105"/>
      <c r="E97" s="97"/>
      <c r="F97" s="87"/>
    </row>
    <row r="98" spans="2:7" x14ac:dyDescent="0.2">
      <c r="D98" s="71"/>
      <c r="E98" s="125"/>
      <c r="F98" s="97"/>
      <c r="G98" s="87"/>
    </row>
    <row r="99" spans="2:7" x14ac:dyDescent="0.2">
      <c r="D99" s="71"/>
      <c r="E99" s="125"/>
      <c r="F99" s="97"/>
      <c r="G99" s="87"/>
    </row>
    <row r="100" spans="2:7" x14ac:dyDescent="0.2">
      <c r="B100" s="105"/>
      <c r="D100" s="71"/>
      <c r="E100" s="125"/>
      <c r="G100" s="87"/>
    </row>
    <row r="101" spans="2:7" x14ac:dyDescent="0.2">
      <c r="B101" s="105"/>
      <c r="D101" s="71"/>
      <c r="E101" s="125"/>
      <c r="F101" s="97"/>
      <c r="G101" s="87"/>
    </row>
    <row r="102" spans="2:7" x14ac:dyDescent="0.2">
      <c r="B102" s="105"/>
      <c r="D102" s="71"/>
      <c r="E102" s="125"/>
      <c r="F102" s="97"/>
      <c r="G102" s="87"/>
    </row>
    <row r="103" spans="2:7" x14ac:dyDescent="0.2">
      <c r="D103" s="71"/>
      <c r="E103" s="125"/>
      <c r="F103" s="97"/>
      <c r="G103" s="87"/>
    </row>
    <row r="104" spans="2:7" x14ac:dyDescent="0.2">
      <c r="D104" s="71"/>
      <c r="E104" s="125"/>
      <c r="F104" s="97"/>
      <c r="G104" s="87"/>
    </row>
    <row r="105" spans="2:7" x14ac:dyDescent="0.2">
      <c r="B105" s="105"/>
      <c r="D105" s="71"/>
      <c r="E105" s="125"/>
    </row>
    <row r="106" spans="2:7" x14ac:dyDescent="0.2">
      <c r="D106" s="71"/>
      <c r="E106" s="125"/>
      <c r="F106" s="97"/>
      <c r="G106" s="87"/>
    </row>
    <row r="107" spans="2:7" x14ac:dyDescent="0.2">
      <c r="D107" s="71"/>
      <c r="E107" s="125"/>
      <c r="F107" s="97"/>
      <c r="G107" s="87"/>
    </row>
    <row r="108" spans="2:7" x14ac:dyDescent="0.2">
      <c r="D108" s="71"/>
      <c r="E108" s="125"/>
      <c r="F108" s="97"/>
      <c r="G108" s="87"/>
    </row>
    <row r="109" spans="2:7" x14ac:dyDescent="0.2">
      <c r="B109" s="105"/>
      <c r="D109" s="71"/>
      <c r="E109" s="125"/>
    </row>
    <row r="110" spans="2:7" x14ac:dyDescent="0.2">
      <c r="D110" s="71"/>
      <c r="E110" s="125"/>
      <c r="F110" s="97"/>
      <c r="G110" s="87"/>
    </row>
    <row r="111" spans="2:7" x14ac:dyDescent="0.2">
      <c r="D111" s="71"/>
      <c r="E111" s="125"/>
      <c r="F111" s="97"/>
      <c r="G111" s="87"/>
    </row>
    <row r="112" spans="2:7" x14ac:dyDescent="0.2">
      <c r="D112" s="71"/>
      <c r="E112" s="125"/>
      <c r="F112" s="97"/>
      <c r="G112" s="87"/>
    </row>
    <row r="113" spans="1:8" x14ac:dyDescent="0.2">
      <c r="B113" s="105"/>
      <c r="D113" s="71"/>
      <c r="E113" s="125"/>
    </row>
    <row r="114" spans="1:8" x14ac:dyDescent="0.2">
      <c r="D114" s="71"/>
      <c r="E114" s="125"/>
      <c r="F114" s="97"/>
      <c r="G114" s="87"/>
    </row>
    <row r="115" spans="1:8" x14ac:dyDescent="0.2">
      <c r="D115" s="71"/>
      <c r="E115" s="125"/>
      <c r="F115" s="97"/>
      <c r="G115" s="87"/>
    </row>
    <row r="116" spans="1:8" x14ac:dyDescent="0.2">
      <c r="D116" s="71"/>
      <c r="E116" s="125"/>
      <c r="F116" s="97"/>
      <c r="G116" s="87"/>
    </row>
    <row r="117" spans="1:8" x14ac:dyDescent="0.2">
      <c r="D117" s="71"/>
      <c r="E117" s="125"/>
      <c r="F117" s="97"/>
      <c r="G117" s="84"/>
      <c r="H117" s="87"/>
    </row>
    <row r="118" spans="1:8" x14ac:dyDescent="0.2">
      <c r="D118" s="71"/>
      <c r="E118" s="125"/>
      <c r="G118" s="84"/>
      <c r="H118" s="87"/>
    </row>
    <row r="119" spans="1:8" x14ac:dyDescent="0.2">
      <c r="D119" s="71"/>
      <c r="E119" s="125"/>
      <c r="G119" s="84"/>
      <c r="H119" s="87"/>
    </row>
    <row r="120" spans="1:8" x14ac:dyDescent="0.2">
      <c r="D120" s="71"/>
      <c r="E120" s="125"/>
      <c r="G120" s="193"/>
      <c r="H120" s="98"/>
    </row>
    <row r="121" spans="1:8" x14ac:dyDescent="0.2">
      <c r="D121" s="71"/>
      <c r="E121" s="125"/>
      <c r="F121" s="97"/>
      <c r="G121" s="195"/>
      <c r="H121" s="87"/>
    </row>
    <row r="122" spans="1:8" x14ac:dyDescent="0.2">
      <c r="A122" s="76"/>
      <c r="B122" s="77"/>
      <c r="E122" s="91"/>
      <c r="F122" s="91"/>
      <c r="G122" s="75"/>
      <c r="H122" s="91"/>
    </row>
    <row r="123" spans="1:8" x14ac:dyDescent="0.2">
      <c r="A123" s="125"/>
    </row>
    <row r="124" spans="1:8" x14ac:dyDescent="0.2">
      <c r="A124" s="125"/>
    </row>
    <row r="125" spans="1:8" x14ac:dyDescent="0.2">
      <c r="A125" s="125"/>
    </row>
    <row r="126" spans="1:8" x14ac:dyDescent="0.2">
      <c r="A126" s="76"/>
      <c r="B126" s="77"/>
      <c r="E126" s="91"/>
      <c r="F126" s="91"/>
      <c r="G126" s="75"/>
      <c r="H126" s="91"/>
    </row>
    <row r="130" spans="1:8" x14ac:dyDescent="0.2">
      <c r="A130" s="76"/>
      <c r="B130" s="77"/>
      <c r="E130" s="91"/>
      <c r="F130" s="91"/>
      <c r="G130" s="75"/>
      <c r="H130" s="91"/>
    </row>
    <row r="131" spans="1:8" x14ac:dyDescent="0.2">
      <c r="A131" s="77"/>
      <c r="B131" s="103"/>
      <c r="E131" s="97"/>
      <c r="F131" s="97"/>
      <c r="G131" s="77"/>
    </row>
    <row r="132" spans="1:8" x14ac:dyDescent="0.2">
      <c r="A132" s="77"/>
      <c r="B132" s="196"/>
      <c r="E132" s="97"/>
      <c r="F132" s="97"/>
      <c r="G132" s="77"/>
    </row>
    <row r="133" spans="1:8" x14ac:dyDescent="0.2">
      <c r="A133" s="77"/>
      <c r="B133" s="196"/>
      <c r="E133" s="97"/>
      <c r="F133" s="97"/>
      <c r="G133" s="77"/>
    </row>
    <row r="134" spans="1:8" x14ac:dyDescent="0.2">
      <c r="A134" s="101"/>
      <c r="B134" s="77"/>
      <c r="E134" s="91"/>
      <c r="F134" s="91"/>
      <c r="G134" s="75"/>
      <c r="H134" s="91"/>
    </row>
    <row r="135" spans="1:8" x14ac:dyDescent="0.2">
      <c r="A135" s="77"/>
      <c r="E135" s="97"/>
      <c r="F135" s="97"/>
      <c r="G135" s="77"/>
    </row>
    <row r="136" spans="1:8" x14ac:dyDescent="0.2">
      <c r="A136" s="77"/>
      <c r="B136" s="77"/>
      <c r="E136" s="97"/>
      <c r="F136" s="97"/>
      <c r="G136" s="77"/>
    </row>
    <row r="137" spans="1:8" x14ac:dyDescent="0.2">
      <c r="A137" s="77"/>
      <c r="B137" s="103"/>
      <c r="E137" s="97"/>
      <c r="F137" s="97"/>
      <c r="G137" s="77"/>
    </row>
    <row r="138" spans="1:8" x14ac:dyDescent="0.2">
      <c r="A138" s="101"/>
      <c r="B138" s="77"/>
      <c r="E138" s="91"/>
      <c r="F138" s="91"/>
      <c r="G138" s="75"/>
      <c r="H138" s="91"/>
    </row>
    <row r="139" spans="1:8" x14ac:dyDescent="0.2">
      <c r="A139" s="77"/>
      <c r="B139" s="196"/>
      <c r="E139" s="97"/>
      <c r="F139" s="97"/>
      <c r="G139" s="77"/>
    </row>
    <row r="140" spans="1:8" x14ac:dyDescent="0.2">
      <c r="A140" s="77"/>
      <c r="B140" s="196"/>
      <c r="E140" s="97"/>
      <c r="F140" s="97"/>
      <c r="G140" s="77"/>
    </row>
    <row r="141" spans="1:8" x14ac:dyDescent="0.2">
      <c r="A141" s="77"/>
      <c r="B141" s="77"/>
      <c r="E141" s="97"/>
      <c r="F141" s="97"/>
      <c r="G141" s="77"/>
    </row>
    <row r="142" spans="1:8" x14ac:dyDescent="0.2">
      <c r="A142" s="101"/>
      <c r="B142" s="77"/>
      <c r="E142" s="91"/>
      <c r="F142" s="91"/>
      <c r="G142" s="75"/>
      <c r="H142" s="91"/>
    </row>
    <row r="146" spans="1:8" x14ac:dyDescent="0.2">
      <c r="A146" s="101"/>
      <c r="B146" s="77"/>
      <c r="E146" s="91"/>
      <c r="F146" s="91"/>
      <c r="G146" s="75"/>
      <c r="H146" s="91"/>
    </row>
    <row r="147" spans="1:8" x14ac:dyDescent="0.2">
      <c r="A147" s="77"/>
      <c r="B147" s="77"/>
      <c r="C147" s="77"/>
      <c r="D147" s="101"/>
      <c r="E147" s="97"/>
      <c r="F147" s="97"/>
      <c r="G147" s="77"/>
    </row>
    <row r="148" spans="1:8" x14ac:dyDescent="0.2">
      <c r="A148" s="77"/>
      <c r="B148" s="77"/>
      <c r="C148" s="77"/>
      <c r="D148" s="101"/>
      <c r="E148" s="97"/>
      <c r="F148" s="97"/>
      <c r="G148" s="77"/>
    </row>
    <row r="149" spans="1:8" x14ac:dyDescent="0.2">
      <c r="A149" s="77"/>
      <c r="B149" s="77"/>
      <c r="C149" s="77"/>
      <c r="D149" s="101"/>
      <c r="E149" s="97"/>
      <c r="F149" s="97"/>
      <c r="G149" s="77"/>
    </row>
    <row r="150" spans="1:8" x14ac:dyDescent="0.2">
      <c r="A150" s="101"/>
      <c r="B150" s="77"/>
      <c r="E150" s="91"/>
      <c r="F150" s="91"/>
      <c r="G150" s="75"/>
      <c r="H150" s="91"/>
    </row>
    <row r="151" spans="1:8" x14ac:dyDescent="0.2">
      <c r="A151" s="77"/>
      <c r="B151" s="77"/>
      <c r="C151" s="77"/>
      <c r="D151" s="101"/>
      <c r="E151" s="97"/>
      <c r="F151" s="97"/>
      <c r="G151" s="77"/>
    </row>
    <row r="152" spans="1:8" x14ac:dyDescent="0.2">
      <c r="A152" s="77"/>
      <c r="B152" s="77"/>
      <c r="C152" s="77"/>
      <c r="D152" s="101"/>
      <c r="E152" s="97"/>
      <c r="F152" s="97"/>
      <c r="G152" s="77"/>
    </row>
    <row r="153" spans="1:8" x14ac:dyDescent="0.2">
      <c r="A153" s="77"/>
      <c r="B153" s="77"/>
      <c r="C153" s="77"/>
      <c r="D153" s="101"/>
      <c r="E153" s="97"/>
      <c r="F153" s="97"/>
      <c r="G153" s="77"/>
    </row>
    <row r="154" spans="1:8" x14ac:dyDescent="0.2">
      <c r="A154" s="76"/>
      <c r="B154" s="77"/>
      <c r="E154" s="91"/>
      <c r="F154" s="91"/>
      <c r="G154" s="75"/>
      <c r="H154" s="91"/>
    </row>
  </sheetData>
  <mergeCells count="4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4:D54"/>
    <mergeCell ref="B55:D55"/>
    <mergeCell ref="B56:D56"/>
    <mergeCell ref="B57:D57"/>
    <mergeCell ref="B58:D58"/>
    <mergeCell ref="B64:D64"/>
    <mergeCell ref="B59:D59"/>
    <mergeCell ref="B60:D60"/>
    <mergeCell ref="B61:D61"/>
    <mergeCell ref="B62:D62"/>
    <mergeCell ref="B63:D63"/>
  </mergeCells>
  <pageMargins left="0.25" right="0.25" top="0.75" bottom="0.75" header="0.3" footer="0.3"/>
  <pageSetup scale="80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3ACD7-DE62-4964-9048-FEBCF05CBFCB}">
  <sheetPr>
    <tabColor theme="1" tint="0.499984740745262"/>
    <pageSetUpPr fitToPage="1"/>
  </sheetPr>
  <dimension ref="A1:ED49"/>
  <sheetViews>
    <sheetView zoomScaleNormal="100" workbookViewId="0">
      <selection activeCell="J42" sqref="J42"/>
    </sheetView>
  </sheetViews>
  <sheetFormatPr defaultColWidth="9.140625" defaultRowHeight="12.75" x14ac:dyDescent="0.2"/>
  <cols>
    <col min="1" max="8" width="15.7109375" style="71" customWidth="1"/>
    <col min="9" max="16384" width="9.140625" style="71"/>
  </cols>
  <sheetData>
    <row r="1" spans="1:8" ht="18" x14ac:dyDescent="0.25">
      <c r="A1" s="235" t="s">
        <v>463</v>
      </c>
      <c r="B1" s="234" t="s">
        <v>113</v>
      </c>
      <c r="C1" s="132"/>
      <c r="D1" s="115"/>
      <c r="E1" s="115"/>
      <c r="F1" s="115"/>
      <c r="G1" s="115"/>
      <c r="H1" s="115"/>
    </row>
    <row r="3" spans="1:8" x14ac:dyDescent="0.2">
      <c r="A3" s="141">
        <v>12.17</v>
      </c>
      <c r="B3" s="111" t="s">
        <v>115</v>
      </c>
      <c r="C3" s="111"/>
      <c r="D3" s="111"/>
      <c r="E3" s="154"/>
      <c r="F3" s="154"/>
      <c r="G3" s="267"/>
      <c r="H3" s="154"/>
    </row>
    <row r="4" spans="1:8" x14ac:dyDescent="0.2">
      <c r="C4" s="125"/>
      <c r="D4" s="97"/>
      <c r="E4" s="125"/>
      <c r="F4" s="138"/>
      <c r="G4" s="125"/>
      <c r="H4" s="138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449"/>
      <c r="C6" s="449"/>
      <c r="D6" s="449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450"/>
      <c r="C7" s="450"/>
      <c r="D7" s="450"/>
      <c r="E7" s="137"/>
      <c r="F7" s="137"/>
      <c r="G7" s="137"/>
      <c r="H7" s="137"/>
    </row>
    <row r="8" spans="1:8" x14ac:dyDescent="0.2">
      <c r="A8" s="84">
        <v>2</v>
      </c>
      <c r="B8" s="450"/>
      <c r="C8" s="450"/>
      <c r="D8" s="450"/>
      <c r="E8" s="137"/>
      <c r="F8" s="137"/>
      <c r="G8" s="125"/>
      <c r="H8" s="125"/>
    </row>
    <row r="9" spans="1:8" x14ac:dyDescent="0.2">
      <c r="A9" s="84">
        <v>3</v>
      </c>
      <c r="B9" s="450"/>
      <c r="C9" s="450"/>
      <c r="D9" s="450"/>
      <c r="E9" s="137"/>
      <c r="F9" s="137"/>
      <c r="G9" s="137"/>
      <c r="H9" s="137"/>
    </row>
    <row r="10" spans="1:8" x14ac:dyDescent="0.2">
      <c r="A10" s="84">
        <v>4</v>
      </c>
      <c r="B10" s="450"/>
      <c r="C10" s="450"/>
      <c r="D10" s="450"/>
      <c r="E10" s="137"/>
      <c r="F10" s="137"/>
      <c r="G10" s="137"/>
      <c r="H10" s="137"/>
    </row>
    <row r="11" spans="1:8" x14ac:dyDescent="0.2">
      <c r="A11" s="84">
        <v>5</v>
      </c>
      <c r="B11" s="450"/>
      <c r="C11" s="450"/>
      <c r="D11" s="450"/>
      <c r="E11" s="125"/>
      <c r="F11" s="125"/>
      <c r="G11" s="125"/>
      <c r="H11" s="125"/>
    </row>
    <row r="12" spans="1:8" x14ac:dyDescent="0.2">
      <c r="A12" s="84">
        <v>6</v>
      </c>
      <c r="B12" s="450"/>
      <c r="C12" s="450"/>
      <c r="D12" s="450"/>
      <c r="E12" s="125"/>
      <c r="F12" s="270"/>
      <c r="G12" s="270"/>
      <c r="H12" s="270"/>
    </row>
    <row r="13" spans="1:8" x14ac:dyDescent="0.2">
      <c r="A13" s="84">
        <v>7</v>
      </c>
      <c r="B13" s="450"/>
      <c r="C13" s="450"/>
      <c r="D13" s="450"/>
      <c r="E13" s="270"/>
      <c r="F13" s="125"/>
      <c r="G13" s="315"/>
      <c r="H13" s="315"/>
    </row>
    <row r="14" spans="1:8" x14ac:dyDescent="0.2">
      <c r="A14" s="84">
        <v>8</v>
      </c>
      <c r="B14" s="450"/>
      <c r="C14" s="450"/>
      <c r="D14" s="450"/>
      <c r="E14" s="125"/>
      <c r="F14" s="125"/>
      <c r="G14" s="125"/>
      <c r="H14" s="125"/>
    </row>
    <row r="15" spans="1:8" x14ac:dyDescent="0.2">
      <c r="A15" s="84">
        <v>9</v>
      </c>
      <c r="B15" s="450"/>
      <c r="C15" s="450"/>
      <c r="D15" s="450"/>
      <c r="E15" s="137"/>
      <c r="F15" s="137"/>
      <c r="G15" s="315"/>
      <c r="H15" s="315"/>
    </row>
    <row r="16" spans="1:8" x14ac:dyDescent="0.2">
      <c r="A16" s="147">
        <v>10</v>
      </c>
      <c r="B16" s="451"/>
      <c r="C16" s="451"/>
      <c r="D16" s="451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C18" s="125"/>
      <c r="D18" s="97"/>
      <c r="E18" s="125"/>
      <c r="F18" s="138"/>
      <c r="G18" s="125"/>
      <c r="H18" s="138"/>
    </row>
    <row r="19" spans="1:8" x14ac:dyDescent="0.2">
      <c r="A19" s="141">
        <v>12.2</v>
      </c>
      <c r="B19" s="202" t="s">
        <v>117</v>
      </c>
      <c r="C19" s="111"/>
      <c r="D19" s="111"/>
      <c r="E19" s="154"/>
      <c r="F19" s="154"/>
      <c r="G19" s="267"/>
      <c r="H19" s="154"/>
    </row>
    <row r="20" spans="1:8" x14ac:dyDescent="0.2">
      <c r="C20" s="125"/>
      <c r="D20" s="97"/>
      <c r="E20" s="125"/>
      <c r="F20" s="138"/>
      <c r="G20" s="125"/>
      <c r="H20" s="138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449"/>
      <c r="C22" s="449"/>
      <c r="D22" s="44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450"/>
      <c r="C23" s="450"/>
      <c r="D23" s="450"/>
      <c r="E23" s="137"/>
      <c r="F23" s="137"/>
      <c r="G23" s="137"/>
      <c r="H23" s="137"/>
    </row>
    <row r="24" spans="1:8" x14ac:dyDescent="0.2">
      <c r="A24" s="84">
        <v>2</v>
      </c>
      <c r="B24" s="450"/>
      <c r="C24" s="450"/>
      <c r="D24" s="450"/>
      <c r="E24" s="137"/>
      <c r="F24" s="137"/>
      <c r="G24" s="125"/>
      <c r="H24" s="125"/>
    </row>
    <row r="25" spans="1:8" x14ac:dyDescent="0.2">
      <c r="A25" s="84">
        <v>3</v>
      </c>
      <c r="B25" s="450"/>
      <c r="C25" s="450"/>
      <c r="D25" s="450"/>
      <c r="E25" s="137"/>
      <c r="F25" s="137"/>
      <c r="G25" s="137"/>
      <c r="H25" s="137"/>
    </row>
    <row r="26" spans="1:8" x14ac:dyDescent="0.2">
      <c r="A26" s="84">
        <v>4</v>
      </c>
      <c r="B26" s="450"/>
      <c r="C26" s="450"/>
      <c r="D26" s="450"/>
      <c r="E26" s="137"/>
      <c r="F26" s="137"/>
      <c r="G26" s="137"/>
      <c r="H26" s="137"/>
    </row>
    <row r="27" spans="1:8" x14ac:dyDescent="0.2">
      <c r="A27" s="84">
        <v>5</v>
      </c>
      <c r="B27" s="450"/>
      <c r="C27" s="450"/>
      <c r="D27" s="450"/>
      <c r="E27" s="125"/>
      <c r="F27" s="125"/>
      <c r="G27" s="125"/>
      <c r="H27" s="125"/>
    </row>
    <row r="28" spans="1:8" x14ac:dyDescent="0.2">
      <c r="A28" s="84">
        <v>6</v>
      </c>
      <c r="B28" s="450"/>
      <c r="C28" s="450"/>
      <c r="D28" s="450"/>
      <c r="E28" s="125"/>
      <c r="F28" s="270"/>
      <c r="G28" s="270"/>
      <c r="H28" s="270"/>
    </row>
    <row r="29" spans="1:8" x14ac:dyDescent="0.2">
      <c r="A29" s="84">
        <v>7</v>
      </c>
      <c r="B29" s="450"/>
      <c r="C29" s="450"/>
      <c r="D29" s="450"/>
      <c r="E29" s="270"/>
      <c r="F29" s="125"/>
      <c r="G29" s="315"/>
      <c r="H29" s="315"/>
    </row>
    <row r="30" spans="1:8" x14ac:dyDescent="0.2">
      <c r="A30" s="84">
        <v>8</v>
      </c>
      <c r="B30" s="450"/>
      <c r="C30" s="450"/>
      <c r="D30" s="450"/>
      <c r="E30" s="125"/>
      <c r="F30" s="125"/>
      <c r="G30" s="125"/>
      <c r="H30" s="125"/>
    </row>
    <row r="31" spans="1:8" x14ac:dyDescent="0.2">
      <c r="A31" s="84">
        <v>9</v>
      </c>
      <c r="B31" s="450"/>
      <c r="C31" s="450"/>
      <c r="D31" s="450"/>
      <c r="E31" s="137"/>
      <c r="F31" s="137"/>
      <c r="G31" s="315"/>
      <c r="H31" s="315"/>
    </row>
    <row r="32" spans="1:8" x14ac:dyDescent="0.2">
      <c r="A32" s="147">
        <v>10</v>
      </c>
      <c r="B32" s="451"/>
      <c r="C32" s="451"/>
      <c r="D32" s="451"/>
      <c r="E32" s="145"/>
      <c r="F32" s="145"/>
      <c r="G32" s="145"/>
      <c r="H32" s="145"/>
    </row>
    <row r="33" spans="1:134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134" x14ac:dyDescent="0.2">
      <c r="C34" s="125"/>
      <c r="D34" s="97"/>
      <c r="E34" s="125"/>
      <c r="F34" s="138"/>
      <c r="G34" s="125"/>
      <c r="H34" s="138"/>
    </row>
    <row r="35" spans="1:134" x14ac:dyDescent="0.2">
      <c r="A35" s="141">
        <v>12.25</v>
      </c>
      <c r="B35" s="111" t="s">
        <v>119</v>
      </c>
      <c r="C35" s="133"/>
      <c r="D35" s="203"/>
      <c r="E35" s="154"/>
      <c r="F35" s="154"/>
      <c r="G35" s="267"/>
      <c r="H35" s="154"/>
    </row>
    <row r="36" spans="1:134" x14ac:dyDescent="0.2">
      <c r="D36" s="97"/>
      <c r="F36" s="97"/>
      <c r="H36" s="97"/>
    </row>
    <row r="37" spans="1:134" x14ac:dyDescent="0.2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134" x14ac:dyDescent="0.2">
      <c r="A38" s="84" t="s">
        <v>434</v>
      </c>
      <c r="B38" s="449"/>
      <c r="C38" s="449"/>
      <c r="D38" s="449"/>
      <c r="E38" s="226">
        <v>0</v>
      </c>
      <c r="F38" s="226">
        <v>0</v>
      </c>
      <c r="G38" s="226">
        <v>0</v>
      </c>
      <c r="H38" s="226">
        <v>0</v>
      </c>
    </row>
    <row r="39" spans="1:134" s="139" customFormat="1" x14ac:dyDescent="0.2">
      <c r="A39" s="84">
        <v>1</v>
      </c>
      <c r="B39" s="450"/>
      <c r="C39" s="450"/>
      <c r="D39" s="450"/>
      <c r="E39" s="137"/>
      <c r="F39" s="137"/>
      <c r="G39" s="137"/>
      <c r="H39" s="137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71"/>
      <c r="BW39" s="71"/>
      <c r="BX39" s="71"/>
      <c r="BY39" s="71"/>
      <c r="BZ39" s="71"/>
      <c r="CA39" s="71"/>
      <c r="CB39" s="71"/>
      <c r="CC39" s="71"/>
      <c r="CD39" s="71"/>
      <c r="CE39" s="71"/>
      <c r="CF39" s="71"/>
      <c r="CG39" s="71"/>
      <c r="CH39" s="71"/>
      <c r="CI39" s="71"/>
      <c r="CJ39" s="71"/>
      <c r="CK39" s="71"/>
      <c r="CL39" s="71"/>
      <c r="CM39" s="71"/>
      <c r="CN39" s="71"/>
      <c r="CO39" s="71"/>
      <c r="CP39" s="71"/>
      <c r="CQ39" s="71"/>
      <c r="CR39" s="71"/>
      <c r="CS39" s="71"/>
      <c r="CT39" s="71"/>
      <c r="CU39" s="71"/>
      <c r="CV39" s="71"/>
      <c r="CW39" s="71"/>
      <c r="CX39" s="71"/>
      <c r="CY39" s="71"/>
      <c r="CZ39" s="71"/>
      <c r="DA39" s="71"/>
      <c r="DB39" s="71"/>
      <c r="DC39" s="71"/>
      <c r="DD39" s="71"/>
      <c r="DE39" s="71"/>
      <c r="DF39" s="71"/>
      <c r="DG39" s="71"/>
      <c r="DH39" s="71"/>
      <c r="DI39" s="71"/>
      <c r="DJ39" s="71"/>
      <c r="DK39" s="71"/>
      <c r="DL39" s="71"/>
      <c r="DM39" s="71"/>
      <c r="DN39" s="71"/>
      <c r="DO39" s="71"/>
      <c r="DP39" s="71"/>
      <c r="DQ39" s="71"/>
      <c r="DR39" s="71"/>
      <c r="DS39" s="71"/>
      <c r="DT39" s="71"/>
      <c r="DU39" s="71"/>
      <c r="DV39" s="71"/>
      <c r="DW39" s="71"/>
      <c r="DX39" s="71"/>
      <c r="DY39" s="71"/>
      <c r="DZ39" s="71"/>
      <c r="EA39" s="71"/>
      <c r="EB39" s="71"/>
      <c r="EC39" s="71"/>
      <c r="ED39" s="71"/>
    </row>
    <row r="40" spans="1:134" x14ac:dyDescent="0.2">
      <c r="A40" s="84">
        <v>2</v>
      </c>
      <c r="B40" s="450"/>
      <c r="C40" s="450"/>
      <c r="D40" s="450"/>
      <c r="E40" s="137"/>
      <c r="F40" s="137"/>
      <c r="G40" s="125"/>
      <c r="H40" s="125"/>
    </row>
    <row r="41" spans="1:134" x14ac:dyDescent="0.2">
      <c r="A41" s="84">
        <v>3</v>
      </c>
      <c r="B41" s="450"/>
      <c r="C41" s="450"/>
      <c r="D41" s="450"/>
      <c r="E41" s="137"/>
      <c r="F41" s="137"/>
      <c r="G41" s="137"/>
      <c r="H41" s="137"/>
    </row>
    <row r="42" spans="1:134" x14ac:dyDescent="0.2">
      <c r="A42" s="84">
        <v>4</v>
      </c>
      <c r="B42" s="450"/>
      <c r="C42" s="450"/>
      <c r="D42" s="450"/>
      <c r="E42" s="137"/>
      <c r="F42" s="137"/>
      <c r="G42" s="137"/>
      <c r="H42" s="137"/>
    </row>
    <row r="43" spans="1:134" x14ac:dyDescent="0.2">
      <c r="A43" s="84">
        <v>5</v>
      </c>
      <c r="B43" s="450"/>
      <c r="C43" s="450"/>
      <c r="D43" s="450"/>
      <c r="E43" s="125"/>
      <c r="F43" s="125"/>
      <c r="G43" s="125"/>
      <c r="H43" s="125"/>
      <c r="K43" s="242"/>
    </row>
    <row r="44" spans="1:134" x14ac:dyDescent="0.2">
      <c r="A44" s="84">
        <v>6</v>
      </c>
      <c r="B44" s="450"/>
      <c r="C44" s="450"/>
      <c r="D44" s="450"/>
      <c r="E44" s="125"/>
      <c r="F44" s="270"/>
      <c r="G44" s="270"/>
      <c r="H44" s="270"/>
    </row>
    <row r="45" spans="1:134" x14ac:dyDescent="0.2">
      <c r="A45" s="84">
        <v>7</v>
      </c>
      <c r="B45" s="450"/>
      <c r="C45" s="450"/>
      <c r="D45" s="450"/>
      <c r="E45" s="270"/>
      <c r="F45" s="125"/>
      <c r="G45" s="315"/>
      <c r="H45" s="315"/>
    </row>
    <row r="46" spans="1:134" x14ac:dyDescent="0.2">
      <c r="A46" s="84">
        <v>8</v>
      </c>
      <c r="B46" s="450"/>
      <c r="C46" s="450"/>
      <c r="D46" s="450"/>
      <c r="E46" s="125"/>
      <c r="F46" s="125"/>
      <c r="G46" s="125"/>
      <c r="H46" s="125"/>
    </row>
    <row r="47" spans="1:134" x14ac:dyDescent="0.2">
      <c r="A47" s="84">
        <v>9</v>
      </c>
      <c r="B47" s="450"/>
      <c r="C47" s="450"/>
      <c r="D47" s="450"/>
      <c r="E47" s="137"/>
      <c r="F47" s="137"/>
      <c r="G47" s="315"/>
      <c r="H47" s="315"/>
    </row>
    <row r="48" spans="1:134" x14ac:dyDescent="0.2">
      <c r="A48" s="147">
        <v>10</v>
      </c>
      <c r="B48" s="451"/>
      <c r="C48" s="451"/>
      <c r="D48" s="451"/>
      <c r="E48" s="145"/>
      <c r="F48" s="145"/>
      <c r="G48" s="145"/>
      <c r="H48" s="145"/>
    </row>
    <row r="49" spans="1:8" x14ac:dyDescent="0.2">
      <c r="A49" s="108"/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</sheetData>
  <mergeCells count="33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6:D46"/>
    <mergeCell ref="B47:D47"/>
    <mergeCell ref="B48:D48"/>
    <mergeCell ref="B41:D41"/>
    <mergeCell ref="B42:D42"/>
    <mergeCell ref="B43:D43"/>
    <mergeCell ref="B44:D44"/>
    <mergeCell ref="B45:D45"/>
  </mergeCells>
  <pageMargins left="0.25" right="0.25" top="0.75" bottom="0.75" header="0.3" footer="0.3"/>
  <pageSetup scale="80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075C8-95D3-4456-B74B-2FC296324098}">
  <sheetPr>
    <tabColor theme="1" tint="0.499984740745262"/>
    <pageSetUpPr fitToPage="1"/>
  </sheetPr>
  <dimension ref="A1:H65"/>
  <sheetViews>
    <sheetView zoomScaleNormal="100" workbookViewId="0">
      <selection activeCell="K63" sqref="K63"/>
    </sheetView>
  </sheetViews>
  <sheetFormatPr defaultColWidth="9.140625" defaultRowHeight="12.75" x14ac:dyDescent="0.2"/>
  <cols>
    <col min="1" max="8" width="15.7109375" style="71" customWidth="1"/>
    <col min="9" max="16384" width="9.140625" style="71"/>
  </cols>
  <sheetData>
    <row r="1" spans="1:8" ht="18" x14ac:dyDescent="0.25">
      <c r="A1" s="235" t="s">
        <v>464</v>
      </c>
      <c r="B1" s="234" t="s">
        <v>120</v>
      </c>
      <c r="C1" s="132"/>
      <c r="D1" s="115"/>
      <c r="E1" s="115"/>
      <c r="F1" s="115"/>
      <c r="G1" s="115"/>
      <c r="H1" s="115"/>
    </row>
    <row r="3" spans="1:8" x14ac:dyDescent="0.2">
      <c r="A3" s="141">
        <v>13.112</v>
      </c>
      <c r="B3" s="202" t="s">
        <v>347</v>
      </c>
      <c r="C3" s="111"/>
      <c r="D3" s="111"/>
      <c r="E3" s="114"/>
      <c r="F3" s="114"/>
      <c r="G3" s="115"/>
      <c r="H3" s="114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449"/>
      <c r="C6" s="449"/>
      <c r="D6" s="449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450"/>
      <c r="C7" s="450"/>
      <c r="D7" s="450"/>
      <c r="E7" s="137"/>
      <c r="F7" s="137"/>
      <c r="G7" s="137"/>
      <c r="H7" s="137"/>
    </row>
    <row r="8" spans="1:8" x14ac:dyDescent="0.2">
      <c r="A8" s="84">
        <v>2</v>
      </c>
      <c r="B8" s="450"/>
      <c r="C8" s="450"/>
      <c r="D8" s="450"/>
      <c r="E8" s="137"/>
      <c r="F8" s="137"/>
      <c r="G8" s="125"/>
      <c r="H8" s="125"/>
    </row>
    <row r="9" spans="1:8" x14ac:dyDescent="0.2">
      <c r="A9" s="84">
        <v>3</v>
      </c>
      <c r="B9" s="450"/>
      <c r="C9" s="450"/>
      <c r="D9" s="450"/>
      <c r="E9" s="137"/>
      <c r="F9" s="137"/>
      <c r="G9" s="137"/>
      <c r="H9" s="137"/>
    </row>
    <row r="10" spans="1:8" x14ac:dyDescent="0.2">
      <c r="A10" s="84">
        <v>4</v>
      </c>
      <c r="B10" s="450"/>
      <c r="C10" s="450"/>
      <c r="D10" s="450"/>
      <c r="E10" s="137"/>
      <c r="F10" s="137"/>
      <c r="G10" s="137"/>
      <c r="H10" s="137"/>
    </row>
    <row r="11" spans="1:8" x14ac:dyDescent="0.2">
      <c r="A11" s="84">
        <v>5</v>
      </c>
      <c r="B11" s="450"/>
      <c r="C11" s="450"/>
      <c r="D11" s="450"/>
      <c r="E11" s="125"/>
      <c r="F11" s="125"/>
      <c r="G11" s="125"/>
      <c r="H11" s="125"/>
    </row>
    <row r="12" spans="1:8" x14ac:dyDescent="0.2">
      <c r="A12" s="84">
        <v>6</v>
      </c>
      <c r="B12" s="450"/>
      <c r="C12" s="450"/>
      <c r="D12" s="450"/>
      <c r="E12" s="125"/>
      <c r="F12" s="270"/>
      <c r="G12" s="270"/>
      <c r="H12" s="270"/>
    </row>
    <row r="13" spans="1:8" x14ac:dyDescent="0.2">
      <c r="A13" s="84">
        <v>7</v>
      </c>
      <c r="B13" s="450"/>
      <c r="C13" s="450"/>
      <c r="D13" s="450"/>
      <c r="E13" s="270"/>
      <c r="F13" s="125"/>
      <c r="G13" s="315"/>
      <c r="H13" s="315"/>
    </row>
    <row r="14" spans="1:8" x14ac:dyDescent="0.2">
      <c r="A14" s="84">
        <v>8</v>
      </c>
      <c r="B14" s="450"/>
      <c r="C14" s="450"/>
      <c r="D14" s="450"/>
      <c r="E14" s="125"/>
      <c r="F14" s="125"/>
      <c r="G14" s="125"/>
      <c r="H14" s="125"/>
    </row>
    <row r="15" spans="1:8" x14ac:dyDescent="0.2">
      <c r="A15" s="84">
        <v>9</v>
      </c>
      <c r="B15" s="450"/>
      <c r="C15" s="450"/>
      <c r="D15" s="450"/>
      <c r="E15" s="137"/>
      <c r="F15" s="137"/>
      <c r="G15" s="315"/>
      <c r="H15" s="315"/>
    </row>
    <row r="16" spans="1:8" x14ac:dyDescent="0.2">
      <c r="A16" s="147">
        <v>10</v>
      </c>
      <c r="B16" s="451"/>
      <c r="C16" s="451"/>
      <c r="D16" s="451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9" spans="1:8" x14ac:dyDescent="0.2">
      <c r="A19" s="141">
        <v>13.173999999999999</v>
      </c>
      <c r="B19" s="202" t="s">
        <v>348</v>
      </c>
      <c r="C19" s="111"/>
      <c r="D19" s="111"/>
      <c r="E19" s="114"/>
      <c r="F19" s="114"/>
      <c r="G19" s="115"/>
      <c r="H19" s="114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449"/>
      <c r="C22" s="449"/>
      <c r="D22" s="44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450"/>
      <c r="C23" s="450"/>
      <c r="D23" s="450"/>
      <c r="E23" s="137"/>
      <c r="F23" s="137"/>
      <c r="G23" s="137"/>
      <c r="H23" s="137"/>
    </row>
    <row r="24" spans="1:8" x14ac:dyDescent="0.2">
      <c r="A24" s="84">
        <v>2</v>
      </c>
      <c r="B24" s="450"/>
      <c r="C24" s="450"/>
      <c r="D24" s="450"/>
      <c r="E24" s="137"/>
      <c r="F24" s="137"/>
      <c r="G24" s="125"/>
      <c r="H24" s="125"/>
    </row>
    <row r="25" spans="1:8" x14ac:dyDescent="0.2">
      <c r="A25" s="84">
        <v>3</v>
      </c>
      <c r="B25" s="450"/>
      <c r="C25" s="450"/>
      <c r="D25" s="450"/>
      <c r="E25" s="137"/>
      <c r="F25" s="137"/>
      <c r="G25" s="137"/>
      <c r="H25" s="137"/>
    </row>
    <row r="26" spans="1:8" x14ac:dyDescent="0.2">
      <c r="A26" s="84">
        <v>4</v>
      </c>
      <c r="B26" s="450"/>
      <c r="C26" s="450"/>
      <c r="D26" s="450"/>
      <c r="E26" s="137"/>
      <c r="F26" s="137"/>
      <c r="G26" s="137"/>
      <c r="H26" s="137"/>
    </row>
    <row r="27" spans="1:8" x14ac:dyDescent="0.2">
      <c r="A27" s="84">
        <v>5</v>
      </c>
      <c r="B27" s="450"/>
      <c r="C27" s="450"/>
      <c r="D27" s="450"/>
      <c r="E27" s="125"/>
      <c r="F27" s="125"/>
      <c r="G27" s="125"/>
      <c r="H27" s="125"/>
    </row>
    <row r="28" spans="1:8" x14ac:dyDescent="0.2">
      <c r="A28" s="84">
        <v>6</v>
      </c>
      <c r="B28" s="450"/>
      <c r="C28" s="450"/>
      <c r="D28" s="450"/>
      <c r="E28" s="125"/>
      <c r="F28" s="270"/>
      <c r="G28" s="270"/>
      <c r="H28" s="270"/>
    </row>
    <row r="29" spans="1:8" x14ac:dyDescent="0.2">
      <c r="A29" s="84">
        <v>7</v>
      </c>
      <c r="B29" s="450"/>
      <c r="C29" s="450"/>
      <c r="D29" s="450"/>
      <c r="E29" s="270"/>
      <c r="F29" s="125"/>
      <c r="G29" s="315"/>
      <c r="H29" s="315"/>
    </row>
    <row r="30" spans="1:8" x14ac:dyDescent="0.2">
      <c r="A30" s="84">
        <v>8</v>
      </c>
      <c r="B30" s="450"/>
      <c r="C30" s="450"/>
      <c r="D30" s="450"/>
      <c r="E30" s="125"/>
      <c r="F30" s="125"/>
      <c r="G30" s="125"/>
      <c r="H30" s="125"/>
    </row>
    <row r="31" spans="1:8" x14ac:dyDescent="0.2">
      <c r="A31" s="84">
        <v>9</v>
      </c>
      <c r="B31" s="450"/>
      <c r="C31" s="450"/>
      <c r="D31" s="450"/>
      <c r="E31" s="137"/>
      <c r="F31" s="137"/>
      <c r="G31" s="315"/>
      <c r="H31" s="315"/>
    </row>
    <row r="32" spans="1:8" x14ac:dyDescent="0.2">
      <c r="A32" s="147">
        <v>10</v>
      </c>
      <c r="B32" s="451"/>
      <c r="C32" s="451"/>
      <c r="D32" s="451"/>
      <c r="E32" s="145"/>
      <c r="F32" s="145"/>
      <c r="G32" s="145"/>
      <c r="H32" s="145"/>
    </row>
    <row r="33" spans="1:8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5" spans="1:8" x14ac:dyDescent="0.2">
      <c r="A35" s="117">
        <v>13.26</v>
      </c>
      <c r="B35" s="111" t="s">
        <v>349</v>
      </c>
      <c r="C35" s="111"/>
      <c r="D35" s="111"/>
      <c r="E35" s="114"/>
      <c r="F35" s="114"/>
      <c r="G35" s="115"/>
      <c r="H35" s="114"/>
    </row>
    <row r="37" spans="1:8" x14ac:dyDescent="0.2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">
      <c r="A38" s="84" t="s">
        <v>434</v>
      </c>
      <c r="B38" s="449"/>
      <c r="C38" s="449"/>
      <c r="D38" s="449"/>
      <c r="E38" s="226">
        <v>0</v>
      </c>
      <c r="F38" s="226">
        <v>0</v>
      </c>
      <c r="G38" s="226">
        <v>0</v>
      </c>
      <c r="H38" s="226">
        <v>0</v>
      </c>
    </row>
    <row r="39" spans="1:8" x14ac:dyDescent="0.2">
      <c r="A39" s="84">
        <v>1</v>
      </c>
      <c r="B39" s="450"/>
      <c r="C39" s="450"/>
      <c r="D39" s="450"/>
      <c r="E39" s="137"/>
      <c r="F39" s="137"/>
      <c r="G39" s="137"/>
      <c r="H39" s="137"/>
    </row>
    <row r="40" spans="1:8" x14ac:dyDescent="0.2">
      <c r="A40" s="84">
        <v>2</v>
      </c>
      <c r="B40" s="450"/>
      <c r="C40" s="450"/>
      <c r="D40" s="450"/>
      <c r="E40" s="137"/>
      <c r="F40" s="137"/>
      <c r="G40" s="125"/>
      <c r="H40" s="125"/>
    </row>
    <row r="41" spans="1:8" x14ac:dyDescent="0.2">
      <c r="A41" s="84">
        <v>3</v>
      </c>
      <c r="B41" s="450"/>
      <c r="C41" s="450"/>
      <c r="D41" s="450"/>
      <c r="E41" s="137"/>
      <c r="F41" s="137"/>
      <c r="G41" s="137"/>
      <c r="H41" s="137"/>
    </row>
    <row r="42" spans="1:8" x14ac:dyDescent="0.2">
      <c r="A42" s="84">
        <v>4</v>
      </c>
      <c r="B42" s="450"/>
      <c r="C42" s="450"/>
      <c r="D42" s="450"/>
      <c r="E42" s="137"/>
      <c r="F42" s="137"/>
      <c r="G42" s="137"/>
      <c r="H42" s="137"/>
    </row>
    <row r="43" spans="1:8" x14ac:dyDescent="0.2">
      <c r="A43" s="84">
        <v>5</v>
      </c>
      <c r="B43" s="450"/>
      <c r="C43" s="450"/>
      <c r="D43" s="450"/>
      <c r="E43" s="125"/>
      <c r="F43" s="125"/>
      <c r="G43" s="125"/>
      <c r="H43" s="125"/>
    </row>
    <row r="44" spans="1:8" x14ac:dyDescent="0.2">
      <c r="A44" s="84">
        <v>6</v>
      </c>
      <c r="B44" s="450"/>
      <c r="C44" s="450"/>
      <c r="D44" s="450"/>
      <c r="E44" s="125"/>
      <c r="F44" s="270"/>
      <c r="G44" s="270"/>
      <c r="H44" s="270"/>
    </row>
    <row r="45" spans="1:8" x14ac:dyDescent="0.2">
      <c r="A45" s="84">
        <v>7</v>
      </c>
      <c r="B45" s="450"/>
      <c r="C45" s="450"/>
      <c r="D45" s="450"/>
      <c r="E45" s="270"/>
      <c r="F45" s="125"/>
      <c r="G45" s="315"/>
      <c r="H45" s="315"/>
    </row>
    <row r="46" spans="1:8" x14ac:dyDescent="0.2">
      <c r="A46" s="84">
        <v>8</v>
      </c>
      <c r="B46" s="450"/>
      <c r="C46" s="450"/>
      <c r="D46" s="450"/>
      <c r="E46" s="125"/>
      <c r="F46" s="125"/>
      <c r="G46" s="125"/>
      <c r="H46" s="125"/>
    </row>
    <row r="47" spans="1:8" x14ac:dyDescent="0.2">
      <c r="A47" s="84">
        <v>9</v>
      </c>
      <c r="B47" s="450"/>
      <c r="C47" s="450"/>
      <c r="D47" s="450"/>
      <c r="E47" s="137"/>
      <c r="F47" s="137"/>
      <c r="G47" s="315"/>
      <c r="H47" s="315"/>
    </row>
    <row r="48" spans="1:8" x14ac:dyDescent="0.2">
      <c r="A48" s="147">
        <v>10</v>
      </c>
      <c r="B48" s="451"/>
      <c r="C48" s="451"/>
      <c r="D48" s="451"/>
      <c r="E48" s="145"/>
      <c r="F48" s="145"/>
      <c r="G48" s="145"/>
      <c r="H48" s="145"/>
    </row>
    <row r="49" spans="1:8" x14ac:dyDescent="0.2">
      <c r="A49" s="108"/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x14ac:dyDescent="0.2">
      <c r="A50" s="108"/>
      <c r="D50" s="263"/>
      <c r="E50" s="143"/>
      <c r="F50" s="143"/>
      <c r="G50" s="143"/>
      <c r="H50" s="143"/>
    </row>
    <row r="51" spans="1:8" x14ac:dyDescent="0.2">
      <c r="A51" s="141">
        <v>13.342000000000001</v>
      </c>
      <c r="B51" s="111" t="s">
        <v>351</v>
      </c>
      <c r="C51" s="111"/>
      <c r="D51" s="111"/>
      <c r="E51" s="114"/>
      <c r="F51" s="114"/>
      <c r="G51" s="115"/>
      <c r="H51" s="114"/>
    </row>
    <row r="53" spans="1:8" x14ac:dyDescent="0.2">
      <c r="A53" s="269"/>
      <c r="B53" s="139"/>
      <c r="C53" s="139"/>
      <c r="D53" s="262"/>
      <c r="E53" s="145" t="s">
        <v>433</v>
      </c>
      <c r="F53" s="145" t="s">
        <v>433</v>
      </c>
      <c r="G53" s="145" t="s">
        <v>433</v>
      </c>
      <c r="H53" s="145" t="s">
        <v>433</v>
      </c>
    </row>
    <row r="54" spans="1:8" x14ac:dyDescent="0.2">
      <c r="A54" s="84" t="s">
        <v>434</v>
      </c>
      <c r="B54" s="449"/>
      <c r="C54" s="449"/>
      <c r="D54" s="449"/>
      <c r="E54" s="226">
        <v>0</v>
      </c>
      <c r="F54" s="226">
        <v>0</v>
      </c>
      <c r="G54" s="226">
        <v>0</v>
      </c>
      <c r="H54" s="226">
        <v>0</v>
      </c>
    </row>
    <row r="55" spans="1:8" x14ac:dyDescent="0.2">
      <c r="A55" s="84">
        <v>1</v>
      </c>
      <c r="B55" s="450"/>
      <c r="C55" s="450"/>
      <c r="D55" s="450"/>
      <c r="E55" s="137"/>
      <c r="F55" s="137"/>
      <c r="G55" s="137"/>
      <c r="H55" s="137"/>
    </row>
    <row r="56" spans="1:8" x14ac:dyDescent="0.2">
      <c r="A56" s="84">
        <v>2</v>
      </c>
      <c r="B56" s="450"/>
      <c r="C56" s="450"/>
      <c r="D56" s="450"/>
      <c r="E56" s="137"/>
      <c r="F56" s="137"/>
      <c r="G56" s="125"/>
      <c r="H56" s="125"/>
    </row>
    <row r="57" spans="1:8" x14ac:dyDescent="0.2">
      <c r="A57" s="84">
        <v>3</v>
      </c>
      <c r="B57" s="450"/>
      <c r="C57" s="450"/>
      <c r="D57" s="450"/>
      <c r="E57" s="137"/>
      <c r="F57" s="137"/>
      <c r="G57" s="137"/>
      <c r="H57" s="137"/>
    </row>
    <row r="58" spans="1:8" x14ac:dyDescent="0.2">
      <c r="A58" s="84">
        <v>4</v>
      </c>
      <c r="B58" s="450"/>
      <c r="C58" s="450"/>
      <c r="D58" s="450"/>
      <c r="E58" s="137"/>
      <c r="F58" s="137"/>
      <c r="G58" s="137"/>
      <c r="H58" s="137"/>
    </row>
    <row r="59" spans="1:8" x14ac:dyDescent="0.2">
      <c r="A59" s="84">
        <v>5</v>
      </c>
      <c r="B59" s="450"/>
      <c r="C59" s="450"/>
      <c r="D59" s="450"/>
      <c r="E59" s="125"/>
      <c r="F59" s="125"/>
      <c r="G59" s="125"/>
      <c r="H59" s="125"/>
    </row>
    <row r="60" spans="1:8" x14ac:dyDescent="0.2">
      <c r="A60" s="84">
        <v>6</v>
      </c>
      <c r="B60" s="450"/>
      <c r="C60" s="450"/>
      <c r="D60" s="450"/>
      <c r="E60" s="125"/>
      <c r="F60" s="270"/>
      <c r="G60" s="270"/>
      <c r="H60" s="270"/>
    </row>
    <row r="61" spans="1:8" x14ac:dyDescent="0.2">
      <c r="A61" s="84">
        <v>7</v>
      </c>
      <c r="B61" s="450"/>
      <c r="C61" s="450"/>
      <c r="D61" s="450"/>
      <c r="E61" s="270"/>
      <c r="F61" s="125"/>
      <c r="G61" s="315"/>
      <c r="H61" s="315"/>
    </row>
    <row r="62" spans="1:8" x14ac:dyDescent="0.2">
      <c r="A62" s="84">
        <v>8</v>
      </c>
      <c r="B62" s="450"/>
      <c r="C62" s="450"/>
      <c r="D62" s="450"/>
      <c r="E62" s="125"/>
      <c r="F62" s="125"/>
      <c r="G62" s="125"/>
      <c r="H62" s="125"/>
    </row>
    <row r="63" spans="1:8" x14ac:dyDescent="0.2">
      <c r="A63" s="84">
        <v>9</v>
      </c>
      <c r="B63" s="450"/>
      <c r="C63" s="450"/>
      <c r="D63" s="450"/>
      <c r="E63" s="137"/>
      <c r="F63" s="137"/>
      <c r="G63" s="315"/>
      <c r="H63" s="315"/>
    </row>
    <row r="64" spans="1:8" x14ac:dyDescent="0.2">
      <c r="A64" s="147">
        <v>10</v>
      </c>
      <c r="B64" s="451"/>
      <c r="C64" s="451"/>
      <c r="D64" s="451"/>
      <c r="E64" s="145"/>
      <c r="F64" s="145"/>
      <c r="G64" s="145"/>
      <c r="H64" s="145"/>
    </row>
    <row r="65" spans="1:8" x14ac:dyDescent="0.2">
      <c r="A65" s="108"/>
      <c r="D65" s="263" t="s">
        <v>22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</sheetData>
  <mergeCells count="4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64:D64"/>
    <mergeCell ref="B59:D59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</mergeCells>
  <pageMargins left="0.25" right="0.25" top="0.75" bottom="0.75" header="0.3" footer="0.3"/>
  <pageSetup scale="8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1F6A-F9FA-4372-A90B-B3F8778A9447}">
  <sheetPr>
    <tabColor theme="1" tint="0.499984740745262"/>
    <pageSetUpPr fitToPage="1"/>
  </sheetPr>
  <dimension ref="A1:H17"/>
  <sheetViews>
    <sheetView zoomScaleNormal="100" workbookViewId="0">
      <selection activeCell="I27" sqref="I27"/>
    </sheetView>
  </sheetViews>
  <sheetFormatPr defaultColWidth="9.140625" defaultRowHeight="12.75" x14ac:dyDescent="0.2"/>
  <cols>
    <col min="1" max="8" width="15.7109375" style="71" customWidth="1"/>
    <col min="9" max="16384" width="9.140625" style="71"/>
  </cols>
  <sheetData>
    <row r="1" spans="1:8" ht="18" x14ac:dyDescent="0.25">
      <c r="A1" s="240" t="s">
        <v>465</v>
      </c>
      <c r="B1" s="241" t="s">
        <v>121</v>
      </c>
      <c r="C1" s="141"/>
      <c r="D1" s="142"/>
      <c r="E1" s="155"/>
      <c r="F1" s="141"/>
      <c r="G1" s="141"/>
      <c r="H1" s="141"/>
    </row>
    <row r="3" spans="1:8" x14ac:dyDescent="0.2">
      <c r="A3" s="141">
        <v>14.05</v>
      </c>
      <c r="B3" s="202" t="s">
        <v>353</v>
      </c>
      <c r="C3" s="111"/>
      <c r="D3" s="111"/>
      <c r="E3" s="114"/>
      <c r="F3" s="114"/>
      <c r="G3" s="115"/>
      <c r="H3" s="114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449"/>
      <c r="C6" s="449"/>
      <c r="D6" s="449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450"/>
      <c r="C7" s="450"/>
      <c r="D7" s="450"/>
      <c r="E7" s="137"/>
      <c r="F7" s="137"/>
      <c r="G7" s="137"/>
      <c r="H7" s="137"/>
    </row>
    <row r="8" spans="1:8" x14ac:dyDescent="0.2">
      <c r="A8" s="84">
        <v>2</v>
      </c>
      <c r="B8" s="450"/>
      <c r="C8" s="450"/>
      <c r="D8" s="450"/>
      <c r="E8" s="137"/>
      <c r="F8" s="137"/>
      <c r="G8" s="125"/>
      <c r="H8" s="125"/>
    </row>
    <row r="9" spans="1:8" x14ac:dyDescent="0.2">
      <c r="A9" s="84">
        <v>3</v>
      </c>
      <c r="B9" s="450"/>
      <c r="C9" s="450"/>
      <c r="D9" s="450"/>
      <c r="E9" s="137"/>
      <c r="F9" s="137"/>
      <c r="G9" s="137"/>
      <c r="H9" s="137"/>
    </row>
    <row r="10" spans="1:8" x14ac:dyDescent="0.2">
      <c r="A10" s="84">
        <v>4</v>
      </c>
      <c r="B10" s="450"/>
      <c r="C10" s="450"/>
      <c r="D10" s="450"/>
      <c r="E10" s="137"/>
      <c r="F10" s="137"/>
      <c r="G10" s="137"/>
      <c r="H10" s="137"/>
    </row>
    <row r="11" spans="1:8" x14ac:dyDescent="0.2">
      <c r="A11" s="84">
        <v>5</v>
      </c>
      <c r="B11" s="450"/>
      <c r="C11" s="450"/>
      <c r="D11" s="450"/>
      <c r="E11" s="125"/>
      <c r="F11" s="125"/>
      <c r="G11" s="125"/>
      <c r="H11" s="125"/>
    </row>
    <row r="12" spans="1:8" x14ac:dyDescent="0.2">
      <c r="A12" s="84">
        <v>6</v>
      </c>
      <c r="B12" s="450"/>
      <c r="C12" s="450"/>
      <c r="D12" s="450"/>
      <c r="E12" s="125"/>
      <c r="F12" s="270"/>
      <c r="G12" s="270"/>
      <c r="H12" s="270"/>
    </row>
    <row r="13" spans="1:8" x14ac:dyDescent="0.2">
      <c r="A13" s="84">
        <v>7</v>
      </c>
      <c r="B13" s="450"/>
      <c r="C13" s="450"/>
      <c r="D13" s="450"/>
      <c r="E13" s="270"/>
      <c r="F13" s="125"/>
      <c r="G13" s="315"/>
      <c r="H13" s="315"/>
    </row>
    <row r="14" spans="1:8" x14ac:dyDescent="0.2">
      <c r="A14" s="84">
        <v>8</v>
      </c>
      <c r="B14" s="450"/>
      <c r="C14" s="450"/>
      <c r="D14" s="450"/>
      <c r="E14" s="125"/>
      <c r="F14" s="125"/>
      <c r="G14" s="125"/>
      <c r="H14" s="125"/>
    </row>
    <row r="15" spans="1:8" x14ac:dyDescent="0.2">
      <c r="A15" s="84">
        <v>9</v>
      </c>
      <c r="B15" s="450"/>
      <c r="C15" s="450"/>
      <c r="D15" s="450"/>
      <c r="E15" s="137"/>
      <c r="F15" s="137"/>
      <c r="G15" s="315"/>
      <c r="H15" s="315"/>
    </row>
    <row r="16" spans="1:8" x14ac:dyDescent="0.2">
      <c r="A16" s="147">
        <v>10</v>
      </c>
      <c r="B16" s="451"/>
      <c r="C16" s="451"/>
      <c r="D16" s="451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</sheetData>
  <mergeCells count="11">
    <mergeCell ref="B6:D6"/>
    <mergeCell ref="B7:D7"/>
    <mergeCell ref="B8:D8"/>
    <mergeCell ref="B14:D14"/>
    <mergeCell ref="B15:D15"/>
    <mergeCell ref="B16:D16"/>
    <mergeCell ref="B9:D9"/>
    <mergeCell ref="B10:D10"/>
    <mergeCell ref="B11:D11"/>
    <mergeCell ref="B12:D12"/>
    <mergeCell ref="B13:D13"/>
  </mergeCells>
  <pageMargins left="0.25" right="0.25" top="0.75" bottom="0.75" header="0.3" footer="0.3"/>
  <pageSetup scale="80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388CC-9230-4A8D-A44E-3248D8B35025}">
  <sheetPr>
    <tabColor theme="1" tint="0.499984740745262"/>
    <pageSetUpPr fitToPage="1"/>
  </sheetPr>
  <dimension ref="A1:H17"/>
  <sheetViews>
    <sheetView zoomScaleNormal="100" workbookViewId="0">
      <selection activeCell="K23" sqref="K23"/>
    </sheetView>
  </sheetViews>
  <sheetFormatPr defaultColWidth="9.140625" defaultRowHeight="14.25" x14ac:dyDescent="0.2"/>
  <cols>
    <col min="1" max="8" width="15.7109375" style="239" customWidth="1"/>
    <col min="9" max="16384" width="9.140625" style="239"/>
  </cols>
  <sheetData>
    <row r="1" spans="1:8" ht="18" x14ac:dyDescent="0.25">
      <c r="A1" s="235" t="s">
        <v>466</v>
      </c>
      <c r="B1" s="234" t="s">
        <v>467</v>
      </c>
      <c r="C1" s="132"/>
      <c r="D1" s="115"/>
      <c r="E1" s="115"/>
      <c r="F1" s="115"/>
      <c r="G1" s="115"/>
      <c r="H1" s="115"/>
    </row>
    <row r="2" spans="1:8" x14ac:dyDescent="0.2">
      <c r="A2" s="71"/>
      <c r="B2" s="71"/>
      <c r="C2" s="71"/>
      <c r="D2" s="71"/>
      <c r="E2" s="71"/>
      <c r="F2" s="71"/>
      <c r="G2" s="71"/>
      <c r="H2" s="71"/>
    </row>
    <row r="3" spans="1:8" x14ac:dyDescent="0.2">
      <c r="A3" s="117">
        <v>21.05</v>
      </c>
      <c r="B3" s="202" t="s">
        <v>423</v>
      </c>
      <c r="C3" s="111"/>
      <c r="D3" s="111"/>
      <c r="E3" s="154"/>
      <c r="F3" s="154"/>
      <c r="G3" s="267"/>
      <c r="H3" s="154"/>
    </row>
    <row r="4" spans="1:8" x14ac:dyDescent="0.2">
      <c r="F4" s="71"/>
      <c r="G4" s="71"/>
      <c r="H4" s="71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449"/>
      <c r="C6" s="449"/>
      <c r="D6" s="449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450"/>
      <c r="C7" s="450"/>
      <c r="D7" s="450"/>
      <c r="E7" s="137"/>
      <c r="F7" s="137"/>
      <c r="G7" s="137"/>
      <c r="H7" s="137"/>
    </row>
    <row r="8" spans="1:8" x14ac:dyDescent="0.2">
      <c r="A8" s="84">
        <v>2</v>
      </c>
      <c r="B8" s="450"/>
      <c r="C8" s="450"/>
      <c r="D8" s="450"/>
      <c r="E8" s="137"/>
      <c r="F8" s="137"/>
      <c r="G8" s="125"/>
      <c r="H8" s="125"/>
    </row>
    <row r="9" spans="1:8" x14ac:dyDescent="0.2">
      <c r="A9" s="84">
        <v>3</v>
      </c>
      <c r="B9" s="450"/>
      <c r="C9" s="450"/>
      <c r="D9" s="450"/>
      <c r="E9" s="137"/>
      <c r="F9" s="137"/>
      <c r="G9" s="137"/>
      <c r="H9" s="137"/>
    </row>
    <row r="10" spans="1:8" x14ac:dyDescent="0.2">
      <c r="A10" s="84">
        <v>4</v>
      </c>
      <c r="B10" s="450"/>
      <c r="C10" s="450"/>
      <c r="D10" s="450"/>
      <c r="E10" s="137"/>
      <c r="F10" s="137"/>
      <c r="G10" s="137"/>
      <c r="H10" s="137"/>
    </row>
    <row r="11" spans="1:8" x14ac:dyDescent="0.2">
      <c r="A11" s="84">
        <v>5</v>
      </c>
      <c r="B11" s="450"/>
      <c r="C11" s="450"/>
      <c r="D11" s="450"/>
      <c r="E11" s="125"/>
      <c r="F11" s="125"/>
      <c r="G11" s="125"/>
      <c r="H11" s="125"/>
    </row>
    <row r="12" spans="1:8" x14ac:dyDescent="0.2">
      <c r="A12" s="84">
        <v>6</v>
      </c>
      <c r="B12" s="450"/>
      <c r="C12" s="450"/>
      <c r="D12" s="450"/>
      <c r="E12" s="125"/>
      <c r="F12" s="270"/>
      <c r="G12" s="270"/>
      <c r="H12" s="270"/>
    </row>
    <row r="13" spans="1:8" x14ac:dyDescent="0.2">
      <c r="A13" s="84">
        <v>7</v>
      </c>
      <c r="B13" s="450"/>
      <c r="C13" s="450"/>
      <c r="D13" s="450"/>
      <c r="E13" s="270"/>
      <c r="F13" s="125"/>
      <c r="G13" s="315"/>
      <c r="H13" s="315"/>
    </row>
    <row r="14" spans="1:8" x14ac:dyDescent="0.2">
      <c r="A14" s="84">
        <v>8</v>
      </c>
      <c r="B14" s="450"/>
      <c r="C14" s="450"/>
      <c r="D14" s="450"/>
      <c r="E14" s="125"/>
      <c r="F14" s="125"/>
      <c r="G14" s="125"/>
      <c r="H14" s="125"/>
    </row>
    <row r="15" spans="1:8" x14ac:dyDescent="0.2">
      <c r="A15" s="84">
        <v>9</v>
      </c>
      <c r="B15" s="450"/>
      <c r="C15" s="450"/>
      <c r="D15" s="450"/>
      <c r="E15" s="137"/>
      <c r="F15" s="137"/>
      <c r="G15" s="315"/>
      <c r="H15" s="315"/>
    </row>
    <row r="16" spans="1:8" x14ac:dyDescent="0.2">
      <c r="A16" s="147">
        <v>10</v>
      </c>
      <c r="B16" s="451"/>
      <c r="C16" s="451"/>
      <c r="D16" s="451"/>
      <c r="E16" s="145"/>
      <c r="F16" s="145"/>
      <c r="G16" s="145"/>
      <c r="H16" s="145"/>
    </row>
    <row r="17" spans="1:8" x14ac:dyDescent="0.2">
      <c r="A17" s="108"/>
      <c r="B17" s="71"/>
      <c r="C17" s="71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</sheetData>
  <mergeCells count="11">
    <mergeCell ref="B6:D6"/>
    <mergeCell ref="B7:D7"/>
    <mergeCell ref="B8:D8"/>
    <mergeCell ref="B14:D14"/>
    <mergeCell ref="B15:D15"/>
    <mergeCell ref="B16:D16"/>
    <mergeCell ref="B9:D9"/>
    <mergeCell ref="B10:D10"/>
    <mergeCell ref="B11:D11"/>
    <mergeCell ref="B12:D12"/>
    <mergeCell ref="B13:D13"/>
  </mergeCells>
  <pageMargins left="0.25" right="0.25" top="0.75" bottom="0.75" header="0.3" footer="0.3"/>
  <pageSetup scale="80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FAC28-E2F6-4CA0-A674-6A9CD8F2C9D5}">
  <sheetPr>
    <tabColor theme="0" tint="-0.499984740745262"/>
    <pageSetUpPr fitToPage="1"/>
  </sheetPr>
  <dimension ref="A1:H129"/>
  <sheetViews>
    <sheetView showWhiteSpace="0" topLeftCell="A99" zoomScaleNormal="100" workbookViewId="0">
      <selection activeCell="E125" sqref="E125"/>
    </sheetView>
  </sheetViews>
  <sheetFormatPr defaultColWidth="9.140625" defaultRowHeight="12.75" x14ac:dyDescent="0.2"/>
  <cols>
    <col min="1" max="8" width="15.7109375" style="71" customWidth="1"/>
    <col min="9" max="16384" width="9.140625" style="71"/>
  </cols>
  <sheetData>
    <row r="1" spans="1:8" ht="18" x14ac:dyDescent="0.25">
      <c r="A1" s="235" t="s">
        <v>468</v>
      </c>
      <c r="B1" s="234" t="s">
        <v>354</v>
      </c>
      <c r="C1" s="132"/>
      <c r="D1" s="115"/>
      <c r="E1" s="115"/>
      <c r="F1" s="115"/>
      <c r="G1" s="115"/>
      <c r="H1" s="115"/>
    </row>
    <row r="3" spans="1:8" x14ac:dyDescent="0.2">
      <c r="A3" s="117">
        <v>22.05</v>
      </c>
      <c r="B3" s="202" t="s">
        <v>125</v>
      </c>
      <c r="C3" s="111"/>
      <c r="D3" s="111"/>
      <c r="E3" s="114"/>
      <c r="F3" s="114"/>
      <c r="G3" s="115"/>
      <c r="H3" s="114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449"/>
      <c r="C6" s="449"/>
      <c r="D6" s="449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450"/>
      <c r="C7" s="450"/>
      <c r="D7" s="450"/>
      <c r="E7" s="137"/>
      <c r="F7" s="137"/>
      <c r="G7" s="137"/>
      <c r="H7" s="137"/>
    </row>
    <row r="8" spans="1:8" x14ac:dyDescent="0.2">
      <c r="A8" s="84">
        <v>2</v>
      </c>
      <c r="B8" s="450"/>
      <c r="C8" s="450"/>
      <c r="D8" s="450"/>
      <c r="E8" s="137"/>
      <c r="F8" s="137"/>
      <c r="G8" s="125"/>
      <c r="H8" s="125"/>
    </row>
    <row r="9" spans="1:8" x14ac:dyDescent="0.2">
      <c r="A9" s="84">
        <v>3</v>
      </c>
      <c r="B9" s="450"/>
      <c r="C9" s="450"/>
      <c r="D9" s="450"/>
      <c r="E9" s="137"/>
      <c r="F9" s="137"/>
      <c r="G9" s="137"/>
      <c r="H9" s="137"/>
    </row>
    <row r="10" spans="1:8" x14ac:dyDescent="0.2">
      <c r="A10" s="84">
        <v>4</v>
      </c>
      <c r="B10" s="450"/>
      <c r="C10" s="450"/>
      <c r="D10" s="450"/>
      <c r="E10" s="137"/>
      <c r="F10" s="137"/>
      <c r="G10" s="137"/>
      <c r="H10" s="137"/>
    </row>
    <row r="11" spans="1:8" x14ac:dyDescent="0.2">
      <c r="A11" s="84">
        <v>5</v>
      </c>
      <c r="B11" s="450"/>
      <c r="C11" s="450"/>
      <c r="D11" s="450"/>
      <c r="E11" s="125"/>
      <c r="F11" s="125"/>
      <c r="G11" s="125"/>
      <c r="H11" s="125"/>
    </row>
    <row r="12" spans="1:8" x14ac:dyDescent="0.2">
      <c r="A12" s="84">
        <v>6</v>
      </c>
      <c r="B12" s="450"/>
      <c r="C12" s="450"/>
      <c r="D12" s="450"/>
      <c r="E12" s="125"/>
      <c r="F12" s="270"/>
      <c r="G12" s="270"/>
      <c r="H12" s="270"/>
    </row>
    <row r="13" spans="1:8" x14ac:dyDescent="0.2">
      <c r="A13" s="84">
        <v>7</v>
      </c>
      <c r="B13" s="450"/>
      <c r="C13" s="450"/>
      <c r="D13" s="450"/>
      <c r="E13" s="270"/>
      <c r="F13" s="125"/>
      <c r="G13" s="315"/>
      <c r="H13" s="315"/>
    </row>
    <row r="14" spans="1:8" x14ac:dyDescent="0.2">
      <c r="A14" s="84">
        <v>8</v>
      </c>
      <c r="B14" s="450"/>
      <c r="C14" s="450"/>
      <c r="D14" s="450"/>
      <c r="E14" s="125"/>
      <c r="F14" s="125"/>
      <c r="G14" s="125"/>
      <c r="H14" s="125"/>
    </row>
    <row r="15" spans="1:8" x14ac:dyDescent="0.2">
      <c r="A15" s="84">
        <v>9</v>
      </c>
      <c r="B15" s="450"/>
      <c r="C15" s="450"/>
      <c r="D15" s="450"/>
      <c r="E15" s="137"/>
      <c r="F15" s="137"/>
      <c r="G15" s="315"/>
      <c r="H15" s="315"/>
    </row>
    <row r="16" spans="1:8" x14ac:dyDescent="0.2">
      <c r="A16" s="147">
        <v>10</v>
      </c>
      <c r="B16" s="451"/>
      <c r="C16" s="451"/>
      <c r="D16" s="451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9" spans="1:8" x14ac:dyDescent="0.2">
      <c r="A19" s="117">
        <v>22.321999999999999</v>
      </c>
      <c r="B19" s="202" t="s">
        <v>126</v>
      </c>
      <c r="C19" s="111"/>
      <c r="D19" s="111"/>
      <c r="E19" s="114"/>
      <c r="F19" s="114"/>
      <c r="G19" s="115"/>
      <c r="H19" s="114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449"/>
      <c r="C22" s="449"/>
      <c r="D22" s="44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450"/>
      <c r="C23" s="450"/>
      <c r="D23" s="450"/>
      <c r="E23" s="137"/>
      <c r="F23" s="137"/>
      <c r="G23" s="137"/>
      <c r="H23" s="137"/>
    </row>
    <row r="24" spans="1:8" x14ac:dyDescent="0.2">
      <c r="A24" s="84">
        <v>2</v>
      </c>
      <c r="B24" s="450"/>
      <c r="C24" s="450"/>
      <c r="D24" s="450"/>
      <c r="E24" s="137"/>
      <c r="F24" s="137"/>
      <c r="G24" s="125"/>
      <c r="H24" s="125"/>
    </row>
    <row r="25" spans="1:8" x14ac:dyDescent="0.2">
      <c r="A25" s="84">
        <v>3</v>
      </c>
      <c r="B25" s="450"/>
      <c r="C25" s="450"/>
      <c r="D25" s="450"/>
      <c r="E25" s="137"/>
      <c r="F25" s="137"/>
      <c r="G25" s="137"/>
      <c r="H25" s="137"/>
    </row>
    <row r="26" spans="1:8" x14ac:dyDescent="0.2">
      <c r="A26" s="84">
        <v>4</v>
      </c>
      <c r="B26" s="450"/>
      <c r="C26" s="450"/>
      <c r="D26" s="450"/>
      <c r="E26" s="137"/>
      <c r="F26" s="137"/>
      <c r="G26" s="137"/>
      <c r="H26" s="137"/>
    </row>
    <row r="27" spans="1:8" x14ac:dyDescent="0.2">
      <c r="A27" s="84">
        <v>5</v>
      </c>
      <c r="B27" s="450"/>
      <c r="C27" s="450"/>
      <c r="D27" s="450"/>
      <c r="E27" s="125"/>
      <c r="F27" s="125"/>
      <c r="G27" s="125"/>
      <c r="H27" s="125"/>
    </row>
    <row r="28" spans="1:8" x14ac:dyDescent="0.2">
      <c r="A28" s="84">
        <v>6</v>
      </c>
      <c r="B28" s="450"/>
      <c r="C28" s="450"/>
      <c r="D28" s="450"/>
      <c r="E28" s="125"/>
      <c r="F28" s="270"/>
      <c r="G28" s="270"/>
      <c r="H28" s="270"/>
    </row>
    <row r="29" spans="1:8" x14ac:dyDescent="0.2">
      <c r="A29" s="84">
        <v>7</v>
      </c>
      <c r="B29" s="450"/>
      <c r="C29" s="450"/>
      <c r="D29" s="450"/>
      <c r="E29" s="270"/>
      <c r="F29" s="125"/>
      <c r="G29" s="315"/>
      <c r="H29" s="315"/>
    </row>
    <row r="30" spans="1:8" x14ac:dyDescent="0.2">
      <c r="A30" s="84">
        <v>8</v>
      </c>
      <c r="B30" s="450"/>
      <c r="C30" s="450"/>
      <c r="D30" s="450"/>
      <c r="E30" s="125"/>
      <c r="F30" s="125"/>
      <c r="G30" s="125"/>
      <c r="H30" s="125"/>
    </row>
    <row r="31" spans="1:8" x14ac:dyDescent="0.2">
      <c r="A31" s="84">
        <v>9</v>
      </c>
      <c r="B31" s="450"/>
      <c r="C31" s="450"/>
      <c r="D31" s="450"/>
      <c r="E31" s="137"/>
      <c r="F31" s="137"/>
      <c r="G31" s="315"/>
      <c r="H31" s="315"/>
    </row>
    <row r="32" spans="1:8" x14ac:dyDescent="0.2">
      <c r="A32" s="147">
        <v>10</v>
      </c>
      <c r="B32" s="451"/>
      <c r="C32" s="451"/>
      <c r="D32" s="451"/>
      <c r="E32" s="145"/>
      <c r="F32" s="145"/>
      <c r="G32" s="145"/>
      <c r="H32" s="145"/>
    </row>
    <row r="33" spans="1:8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5" spans="1:8" x14ac:dyDescent="0.2">
      <c r="A35" s="117">
        <v>22.4</v>
      </c>
      <c r="B35" s="202" t="s">
        <v>444</v>
      </c>
      <c r="C35" s="111"/>
      <c r="D35" s="111"/>
      <c r="E35" s="154"/>
      <c r="F35" s="154"/>
      <c r="G35" s="267"/>
      <c r="H35" s="154"/>
    </row>
    <row r="36" spans="1:8" x14ac:dyDescent="0.2">
      <c r="D36" s="125"/>
      <c r="E36" s="97"/>
    </row>
    <row r="37" spans="1:8" x14ac:dyDescent="0.2">
      <c r="D37" s="125" t="s">
        <v>356</v>
      </c>
      <c r="E37" s="204" t="s">
        <v>335</v>
      </c>
      <c r="F37" s="125" t="s">
        <v>181</v>
      </c>
    </row>
    <row r="38" spans="1:8" x14ac:dyDescent="0.2">
      <c r="B38" s="163" t="s">
        <v>332</v>
      </c>
      <c r="D38" s="125"/>
      <c r="E38" s="138"/>
    </row>
    <row r="39" spans="1:8" x14ac:dyDescent="0.2">
      <c r="B39" s="164" t="s">
        <v>357</v>
      </c>
      <c r="D39" s="125">
        <v>0</v>
      </c>
      <c r="E39" s="97">
        <v>100</v>
      </c>
      <c r="F39" s="87">
        <f t="shared" ref="F39:F44" si="2">D39*E39</f>
        <v>0</v>
      </c>
    </row>
    <row r="40" spans="1:8" x14ac:dyDescent="0.2">
      <c r="B40" s="164" t="s">
        <v>358</v>
      </c>
      <c r="D40" s="125">
        <v>0</v>
      </c>
      <c r="E40" s="97">
        <v>250</v>
      </c>
      <c r="F40" s="87">
        <f t="shared" si="2"/>
        <v>0</v>
      </c>
    </row>
    <row r="41" spans="1:8" x14ac:dyDescent="0.2">
      <c r="B41" s="164" t="s">
        <v>359</v>
      </c>
      <c r="D41" s="125">
        <v>0</v>
      </c>
      <c r="E41" s="97">
        <v>400</v>
      </c>
      <c r="F41" s="87">
        <f t="shared" si="2"/>
        <v>0</v>
      </c>
    </row>
    <row r="42" spans="1:8" x14ac:dyDescent="0.2">
      <c r="B42" s="164" t="s">
        <v>360</v>
      </c>
      <c r="D42" s="125">
        <v>0</v>
      </c>
      <c r="E42" s="97">
        <v>115</v>
      </c>
      <c r="F42" s="87">
        <f t="shared" si="2"/>
        <v>0</v>
      </c>
    </row>
    <row r="43" spans="1:8" x14ac:dyDescent="0.2">
      <c r="B43" s="164" t="s">
        <v>361</v>
      </c>
      <c r="D43" s="125">
        <v>0</v>
      </c>
      <c r="E43" s="97">
        <v>450</v>
      </c>
      <c r="F43" s="87">
        <f t="shared" si="2"/>
        <v>0</v>
      </c>
    </row>
    <row r="44" spans="1:8" x14ac:dyDescent="0.2">
      <c r="B44" s="164" t="s">
        <v>572</v>
      </c>
      <c r="D44" s="125">
        <v>0</v>
      </c>
      <c r="E44" s="97">
        <v>650</v>
      </c>
      <c r="F44" s="87">
        <f t="shared" si="2"/>
        <v>0</v>
      </c>
    </row>
    <row r="45" spans="1:8" x14ac:dyDescent="0.2">
      <c r="B45" s="163"/>
      <c r="D45" s="125"/>
      <c r="E45" s="138"/>
    </row>
    <row r="46" spans="1:8" x14ac:dyDescent="0.2">
      <c r="B46" s="163" t="s">
        <v>333</v>
      </c>
      <c r="D46" s="125"/>
      <c r="E46" s="138"/>
    </row>
    <row r="47" spans="1:8" x14ac:dyDescent="0.2">
      <c r="B47" s="164" t="s">
        <v>362</v>
      </c>
      <c r="D47" s="125">
        <v>0</v>
      </c>
      <c r="E47" s="97">
        <v>450</v>
      </c>
      <c r="F47" s="87">
        <f>D47*E47</f>
        <v>0</v>
      </c>
    </row>
    <row r="48" spans="1:8" x14ac:dyDescent="0.2">
      <c r="B48" s="164" t="s">
        <v>358</v>
      </c>
      <c r="D48" s="125">
        <v>0</v>
      </c>
      <c r="E48" s="97">
        <v>475</v>
      </c>
      <c r="F48" s="87">
        <f>D48*E48</f>
        <v>0</v>
      </c>
    </row>
    <row r="49" spans="2:6" x14ac:dyDescent="0.2">
      <c r="B49" s="164" t="s">
        <v>575</v>
      </c>
      <c r="D49" s="125">
        <v>0</v>
      </c>
      <c r="E49" s="97">
        <v>400</v>
      </c>
      <c r="F49" s="87">
        <f t="shared" ref="F49" si="3">D49*E49</f>
        <v>0</v>
      </c>
    </row>
    <row r="50" spans="2:6" x14ac:dyDescent="0.2">
      <c r="B50" s="164" t="s">
        <v>363</v>
      </c>
      <c r="D50" s="125">
        <v>0</v>
      </c>
      <c r="E50" s="97">
        <v>125</v>
      </c>
      <c r="F50" s="87">
        <f>D50*E50</f>
        <v>0</v>
      </c>
    </row>
    <row r="51" spans="2:6" x14ac:dyDescent="0.2">
      <c r="B51" s="164" t="s">
        <v>364</v>
      </c>
      <c r="D51" s="125">
        <v>0</v>
      </c>
      <c r="E51" s="97">
        <v>175</v>
      </c>
      <c r="F51" s="87">
        <f>D51*E51</f>
        <v>0</v>
      </c>
    </row>
    <row r="52" spans="2:6" x14ac:dyDescent="0.2">
      <c r="B52" s="164" t="s">
        <v>365</v>
      </c>
      <c r="D52" s="125">
        <v>0</v>
      </c>
      <c r="E52" s="97">
        <v>70</v>
      </c>
      <c r="F52" s="87">
        <f>D52*E52</f>
        <v>0</v>
      </c>
    </row>
    <row r="53" spans="2:6" x14ac:dyDescent="0.2">
      <c r="F53" s="98"/>
    </row>
    <row r="54" spans="2:6" x14ac:dyDescent="0.2">
      <c r="B54" s="163" t="s">
        <v>366</v>
      </c>
      <c r="D54" s="125"/>
      <c r="E54" s="97"/>
    </row>
    <row r="55" spans="2:6" x14ac:dyDescent="0.2">
      <c r="B55" s="164" t="s">
        <v>362</v>
      </c>
      <c r="D55" s="125">
        <v>0</v>
      </c>
      <c r="E55" s="97">
        <v>800</v>
      </c>
      <c r="F55" s="87">
        <f t="shared" ref="F55:F61" si="4">D55*E55</f>
        <v>0</v>
      </c>
    </row>
    <row r="56" spans="2:6" x14ac:dyDescent="0.2">
      <c r="B56" s="164" t="s">
        <v>358</v>
      </c>
      <c r="D56" s="125">
        <v>0</v>
      </c>
      <c r="E56" s="97">
        <v>500</v>
      </c>
      <c r="F56" s="87">
        <f t="shared" si="4"/>
        <v>0</v>
      </c>
    </row>
    <row r="57" spans="2:6" x14ac:dyDescent="0.2">
      <c r="B57" s="164" t="s">
        <v>575</v>
      </c>
      <c r="D57" s="125">
        <v>0</v>
      </c>
      <c r="E57" s="97">
        <v>400</v>
      </c>
      <c r="F57" s="87">
        <f t="shared" ref="F57" si="5">D57*E57</f>
        <v>0</v>
      </c>
    </row>
    <row r="58" spans="2:6" x14ac:dyDescent="0.2">
      <c r="B58" s="164" t="s">
        <v>367</v>
      </c>
      <c r="D58" s="125">
        <v>0</v>
      </c>
      <c r="E58" s="97">
        <v>150</v>
      </c>
      <c r="F58" s="87">
        <f t="shared" si="4"/>
        <v>0</v>
      </c>
    </row>
    <row r="59" spans="2:6" x14ac:dyDescent="0.2">
      <c r="B59" s="164" t="s">
        <v>363</v>
      </c>
      <c r="D59" s="125">
        <v>0</v>
      </c>
      <c r="E59" s="97">
        <v>125</v>
      </c>
      <c r="F59" s="87">
        <f t="shared" si="4"/>
        <v>0</v>
      </c>
    </row>
    <row r="60" spans="2:6" x14ac:dyDescent="0.2">
      <c r="B60" s="164" t="s">
        <v>364</v>
      </c>
      <c r="D60" s="125">
        <v>0</v>
      </c>
      <c r="E60" s="97">
        <v>300</v>
      </c>
      <c r="F60" s="87">
        <f t="shared" si="4"/>
        <v>0</v>
      </c>
    </row>
    <row r="61" spans="2:6" x14ac:dyDescent="0.2">
      <c r="B61" s="164" t="s">
        <v>365</v>
      </c>
      <c r="D61" s="125">
        <v>0</v>
      </c>
      <c r="E61" s="97">
        <v>70</v>
      </c>
      <c r="F61" s="87">
        <f t="shared" si="4"/>
        <v>0</v>
      </c>
    </row>
    <row r="62" spans="2:6" x14ac:dyDescent="0.2">
      <c r="B62" s="164" t="s">
        <v>574</v>
      </c>
      <c r="D62" s="125">
        <v>0</v>
      </c>
      <c r="E62" s="97">
        <v>700</v>
      </c>
      <c r="F62" s="87">
        <f t="shared" ref="F62" si="6">D62*E62</f>
        <v>0</v>
      </c>
    </row>
    <row r="63" spans="2:6" x14ac:dyDescent="0.2">
      <c r="D63" s="125"/>
      <c r="E63" s="97"/>
      <c r="F63" s="87"/>
    </row>
    <row r="64" spans="2:6" x14ac:dyDescent="0.2">
      <c r="B64" s="163" t="s">
        <v>340</v>
      </c>
      <c r="D64" s="125"/>
      <c r="E64" s="97"/>
    </row>
    <row r="65" spans="2:6" x14ac:dyDescent="0.2">
      <c r="B65" s="164" t="s">
        <v>362</v>
      </c>
      <c r="D65" s="125">
        <v>0</v>
      </c>
      <c r="E65" s="97">
        <v>175</v>
      </c>
      <c r="F65" s="87">
        <f>D65*E65</f>
        <v>0</v>
      </c>
    </row>
    <row r="66" spans="2:6" x14ac:dyDescent="0.2">
      <c r="B66" s="164" t="s">
        <v>358</v>
      </c>
      <c r="D66" s="125">
        <v>0</v>
      </c>
      <c r="E66" s="97">
        <v>400</v>
      </c>
      <c r="F66" s="87">
        <f>D66*E66</f>
        <v>0</v>
      </c>
    </row>
    <row r="67" spans="2:6" x14ac:dyDescent="0.2">
      <c r="B67" s="164" t="s">
        <v>359</v>
      </c>
      <c r="D67" s="125">
        <v>0</v>
      </c>
      <c r="E67" s="97">
        <v>400</v>
      </c>
      <c r="F67" s="87">
        <f>D67*E67</f>
        <v>0</v>
      </c>
    </row>
    <row r="68" spans="2:6" x14ac:dyDescent="0.2">
      <c r="B68" s="164" t="s">
        <v>360</v>
      </c>
      <c r="D68" s="125">
        <v>0</v>
      </c>
      <c r="E68" s="97">
        <v>115</v>
      </c>
      <c r="F68" s="87">
        <f>D68*E68</f>
        <v>0</v>
      </c>
    </row>
    <row r="69" spans="2:6" x14ac:dyDescent="0.2">
      <c r="B69" s="164"/>
      <c r="D69" s="125"/>
      <c r="E69" s="97"/>
      <c r="F69" s="87"/>
    </row>
    <row r="70" spans="2:6" x14ac:dyDescent="0.2">
      <c r="B70" s="163" t="s">
        <v>331</v>
      </c>
      <c r="D70" s="125"/>
      <c r="E70" s="97"/>
    </row>
    <row r="71" spans="2:6" x14ac:dyDescent="0.2">
      <c r="B71" s="164" t="s">
        <v>362</v>
      </c>
      <c r="D71" s="125">
        <v>0</v>
      </c>
      <c r="E71" s="97">
        <v>225</v>
      </c>
      <c r="F71" s="87">
        <f>D71*E71</f>
        <v>0</v>
      </c>
    </row>
    <row r="72" spans="2:6" x14ac:dyDescent="0.2">
      <c r="B72" s="164" t="s">
        <v>358</v>
      </c>
      <c r="D72" s="125">
        <v>0</v>
      </c>
      <c r="E72" s="97">
        <v>200</v>
      </c>
      <c r="F72" s="87">
        <f>D72*E72</f>
        <v>0</v>
      </c>
    </row>
    <row r="73" spans="2:6" x14ac:dyDescent="0.2">
      <c r="B73" s="164" t="s">
        <v>365</v>
      </c>
      <c r="D73" s="125">
        <v>0</v>
      </c>
      <c r="E73" s="97">
        <v>70</v>
      </c>
      <c r="F73" s="87">
        <f>D73*E73</f>
        <v>0</v>
      </c>
    </row>
    <row r="74" spans="2:6" x14ac:dyDescent="0.2">
      <c r="D74" s="125"/>
      <c r="E74" s="97"/>
      <c r="F74" s="87"/>
    </row>
    <row r="75" spans="2:6" x14ac:dyDescent="0.2">
      <c r="B75" s="163" t="s">
        <v>571</v>
      </c>
      <c r="D75" s="125"/>
      <c r="E75" s="97"/>
    </row>
    <row r="76" spans="2:6" x14ac:dyDescent="0.2">
      <c r="B76" s="164" t="s">
        <v>362</v>
      </c>
      <c r="D76" s="125">
        <v>0</v>
      </c>
      <c r="E76" s="97">
        <v>150</v>
      </c>
      <c r="F76" s="87">
        <f t="shared" ref="F76:F83" si="7">D76*E76</f>
        <v>0</v>
      </c>
    </row>
    <row r="77" spans="2:6" x14ac:dyDescent="0.2">
      <c r="B77" s="164" t="s">
        <v>368</v>
      </c>
      <c r="D77" s="125">
        <v>0</v>
      </c>
      <c r="E77" s="97">
        <v>400</v>
      </c>
      <c r="F77" s="87">
        <f t="shared" si="7"/>
        <v>0</v>
      </c>
    </row>
    <row r="78" spans="2:6" x14ac:dyDescent="0.2">
      <c r="B78" s="164" t="s">
        <v>359</v>
      </c>
      <c r="D78" s="125">
        <v>0</v>
      </c>
      <c r="E78" s="97">
        <v>400</v>
      </c>
      <c r="F78" s="87">
        <f t="shared" si="7"/>
        <v>0</v>
      </c>
    </row>
    <row r="79" spans="2:6" x14ac:dyDescent="0.2">
      <c r="B79" s="164" t="s">
        <v>360</v>
      </c>
      <c r="D79" s="125">
        <v>0</v>
      </c>
      <c r="E79" s="97">
        <v>115</v>
      </c>
      <c r="F79" s="87">
        <f t="shared" si="7"/>
        <v>0</v>
      </c>
    </row>
    <row r="80" spans="2:6" x14ac:dyDescent="0.2">
      <c r="B80" s="164" t="s">
        <v>573</v>
      </c>
      <c r="D80" s="125">
        <v>0</v>
      </c>
      <c r="E80" s="97">
        <v>1000</v>
      </c>
      <c r="F80" s="87">
        <f t="shared" ref="F80" si="8">D80*E80</f>
        <v>0</v>
      </c>
    </row>
    <row r="81" spans="2:7" x14ac:dyDescent="0.2">
      <c r="B81" s="164" t="s">
        <v>361</v>
      </c>
      <c r="D81" s="125">
        <v>0</v>
      </c>
      <c r="E81" s="97">
        <v>1250</v>
      </c>
      <c r="F81" s="87">
        <f t="shared" si="7"/>
        <v>0</v>
      </c>
    </row>
    <row r="82" spans="2:7" x14ac:dyDescent="0.2">
      <c r="B82" s="164" t="s">
        <v>369</v>
      </c>
      <c r="D82" s="125">
        <v>0</v>
      </c>
      <c r="E82" s="97">
        <v>4750</v>
      </c>
      <c r="F82" s="87">
        <f t="shared" si="7"/>
        <v>0</v>
      </c>
    </row>
    <row r="83" spans="2:7" x14ac:dyDescent="0.2">
      <c r="B83" s="164" t="s">
        <v>370</v>
      </c>
      <c r="D83" s="125">
        <v>0</v>
      </c>
      <c r="E83" s="97">
        <v>1000</v>
      </c>
      <c r="F83" s="87">
        <f t="shared" si="7"/>
        <v>0</v>
      </c>
    </row>
    <row r="84" spans="2:7" x14ac:dyDescent="0.2">
      <c r="D84" s="125"/>
      <c r="E84" s="97"/>
      <c r="F84" s="87"/>
    </row>
    <row r="85" spans="2:7" x14ac:dyDescent="0.2">
      <c r="B85" s="163" t="s">
        <v>371</v>
      </c>
      <c r="D85" s="125"/>
      <c r="E85" s="97"/>
    </row>
    <row r="86" spans="2:7" x14ac:dyDescent="0.2">
      <c r="B86" s="164" t="s">
        <v>362</v>
      </c>
      <c r="D86" s="125">
        <v>0</v>
      </c>
      <c r="E86" s="97">
        <v>100</v>
      </c>
      <c r="F86" s="87">
        <f t="shared" ref="F86:F91" si="9">D86*E86</f>
        <v>0</v>
      </c>
    </row>
    <row r="87" spans="2:7" x14ac:dyDescent="0.2">
      <c r="B87" s="164" t="s">
        <v>358</v>
      </c>
      <c r="D87" s="125">
        <v>0</v>
      </c>
      <c r="E87" s="97">
        <v>250</v>
      </c>
      <c r="F87" s="87">
        <f t="shared" si="9"/>
        <v>0</v>
      </c>
    </row>
    <row r="88" spans="2:7" x14ac:dyDescent="0.2">
      <c r="B88" s="164" t="s">
        <v>359</v>
      </c>
      <c r="D88" s="125">
        <v>0</v>
      </c>
      <c r="E88" s="97">
        <v>400</v>
      </c>
      <c r="F88" s="87">
        <f t="shared" si="9"/>
        <v>0</v>
      </c>
    </row>
    <row r="89" spans="2:7" x14ac:dyDescent="0.2">
      <c r="B89" s="164" t="s">
        <v>360</v>
      </c>
      <c r="D89" s="125">
        <v>0</v>
      </c>
      <c r="E89" s="97">
        <v>115</v>
      </c>
      <c r="F89" s="87">
        <f t="shared" si="9"/>
        <v>0</v>
      </c>
    </row>
    <row r="90" spans="2:7" x14ac:dyDescent="0.2">
      <c r="B90" s="164" t="s">
        <v>361</v>
      </c>
      <c r="D90" s="125">
        <v>0</v>
      </c>
      <c r="E90" s="97">
        <v>450</v>
      </c>
      <c r="F90" s="87">
        <f t="shared" si="9"/>
        <v>0</v>
      </c>
    </row>
    <row r="91" spans="2:7" x14ac:dyDescent="0.2">
      <c r="B91" s="167" t="s">
        <v>572</v>
      </c>
      <c r="C91" s="139"/>
      <c r="D91" s="145">
        <v>0</v>
      </c>
      <c r="E91" s="171">
        <v>650</v>
      </c>
      <c r="F91" s="153">
        <f t="shared" si="9"/>
        <v>0</v>
      </c>
    </row>
    <row r="92" spans="2:7" x14ac:dyDescent="0.2">
      <c r="D92" s="125"/>
      <c r="E92" s="205" t="s">
        <v>181</v>
      </c>
      <c r="F92" s="87">
        <f>SUM(F38:F91)</f>
        <v>0</v>
      </c>
      <c r="G92" s="98"/>
    </row>
    <row r="93" spans="2:7" x14ac:dyDescent="0.2">
      <c r="D93" s="125"/>
      <c r="E93" s="205" t="s">
        <v>489</v>
      </c>
      <c r="F93" s="87">
        <v>0</v>
      </c>
      <c r="G93" s="98"/>
    </row>
    <row r="94" spans="2:7" x14ac:dyDescent="0.2">
      <c r="D94" s="125"/>
      <c r="E94" s="271" t="s">
        <v>253</v>
      </c>
      <c r="F94" s="153">
        <f>(F92+F93)*0.07</f>
        <v>0</v>
      </c>
    </row>
    <row r="95" spans="2:7" x14ac:dyDescent="0.2">
      <c r="D95" s="125"/>
      <c r="E95" s="272" t="s">
        <v>22</v>
      </c>
      <c r="F95" s="98">
        <f>SUM(F92:F94)</f>
        <v>0</v>
      </c>
    </row>
    <row r="96" spans="2:7" x14ac:dyDescent="0.2">
      <c r="D96" s="125"/>
    </row>
    <row r="97" spans="1:8" ht="18" x14ac:dyDescent="0.25">
      <c r="A97" s="235" t="s">
        <v>469</v>
      </c>
      <c r="B97" s="234" t="s">
        <v>129</v>
      </c>
      <c r="C97" s="132"/>
      <c r="D97" s="115"/>
      <c r="E97" s="115"/>
      <c r="F97" s="115"/>
      <c r="G97" s="115"/>
      <c r="H97" s="115"/>
    </row>
    <row r="99" spans="1:8" x14ac:dyDescent="0.2">
      <c r="A99" s="117">
        <v>23.05</v>
      </c>
      <c r="B99" s="202" t="s">
        <v>129</v>
      </c>
      <c r="C99" s="111"/>
      <c r="D99" s="133"/>
      <c r="E99" s="154"/>
      <c r="F99" s="154"/>
      <c r="G99" s="267"/>
      <c r="H99" s="154"/>
    </row>
    <row r="100" spans="1:8" x14ac:dyDescent="0.2">
      <c r="A100" s="77"/>
      <c r="B100" s="77"/>
      <c r="E100" s="206"/>
    </row>
    <row r="101" spans="1:8" x14ac:dyDescent="0.2">
      <c r="A101" s="269"/>
      <c r="B101" s="139"/>
      <c r="C101" s="139"/>
      <c r="D101" s="262"/>
      <c r="E101" s="145" t="s">
        <v>433</v>
      </c>
      <c r="F101" s="145" t="s">
        <v>433</v>
      </c>
      <c r="G101" s="145" t="s">
        <v>433</v>
      </c>
      <c r="H101" s="145" t="s">
        <v>433</v>
      </c>
    </row>
    <row r="102" spans="1:8" x14ac:dyDescent="0.2">
      <c r="A102" s="84" t="s">
        <v>434</v>
      </c>
      <c r="B102" s="449"/>
      <c r="C102" s="449"/>
      <c r="D102" s="449"/>
      <c r="E102" s="226">
        <v>0</v>
      </c>
      <c r="F102" s="226">
        <v>0</v>
      </c>
      <c r="G102" s="226">
        <v>0</v>
      </c>
      <c r="H102" s="226">
        <v>0</v>
      </c>
    </row>
    <row r="103" spans="1:8" x14ac:dyDescent="0.2">
      <c r="A103" s="84">
        <v>1</v>
      </c>
      <c r="B103" s="450"/>
      <c r="C103" s="450"/>
      <c r="D103" s="450"/>
      <c r="E103" s="137"/>
      <c r="F103" s="137"/>
      <c r="G103" s="137"/>
      <c r="H103" s="137"/>
    </row>
    <row r="104" spans="1:8" x14ac:dyDescent="0.2">
      <c r="A104" s="84">
        <v>2</v>
      </c>
      <c r="B104" s="450"/>
      <c r="C104" s="450"/>
      <c r="D104" s="450"/>
      <c r="E104" s="137"/>
      <c r="F104" s="137"/>
      <c r="G104" s="125"/>
      <c r="H104" s="125"/>
    </row>
    <row r="105" spans="1:8" x14ac:dyDescent="0.2">
      <c r="A105" s="84">
        <v>3</v>
      </c>
      <c r="B105" s="450"/>
      <c r="C105" s="450"/>
      <c r="D105" s="450"/>
      <c r="E105" s="137"/>
      <c r="F105" s="137"/>
      <c r="G105" s="137"/>
      <c r="H105" s="137"/>
    </row>
    <row r="106" spans="1:8" x14ac:dyDescent="0.2">
      <c r="A106" s="84">
        <v>4</v>
      </c>
      <c r="B106" s="450"/>
      <c r="C106" s="450"/>
      <c r="D106" s="450"/>
      <c r="E106" s="137"/>
      <c r="F106" s="137"/>
      <c r="G106" s="137"/>
      <c r="H106" s="137"/>
    </row>
    <row r="107" spans="1:8" x14ac:dyDescent="0.2">
      <c r="A107" s="84">
        <v>5</v>
      </c>
      <c r="B107" s="450"/>
      <c r="C107" s="450"/>
      <c r="D107" s="450"/>
      <c r="E107" s="125"/>
      <c r="F107" s="125"/>
      <c r="G107" s="125"/>
      <c r="H107" s="125"/>
    </row>
    <row r="108" spans="1:8" x14ac:dyDescent="0.2">
      <c r="A108" s="84">
        <v>6</v>
      </c>
      <c r="B108" s="450"/>
      <c r="C108" s="450"/>
      <c r="D108" s="450"/>
      <c r="E108" s="125"/>
      <c r="F108" s="270"/>
      <c r="G108" s="270"/>
      <c r="H108" s="270"/>
    </row>
    <row r="109" spans="1:8" x14ac:dyDescent="0.2">
      <c r="A109" s="84">
        <v>7</v>
      </c>
      <c r="B109" s="450"/>
      <c r="C109" s="450"/>
      <c r="D109" s="450"/>
      <c r="E109" s="270"/>
      <c r="F109" s="125"/>
      <c r="G109" s="315"/>
      <c r="H109" s="315"/>
    </row>
    <row r="110" spans="1:8" x14ac:dyDescent="0.2">
      <c r="A110" s="84">
        <v>8</v>
      </c>
      <c r="B110" s="450"/>
      <c r="C110" s="450"/>
      <c r="D110" s="450"/>
      <c r="E110" s="125"/>
      <c r="F110" s="125"/>
      <c r="G110" s="125"/>
      <c r="H110" s="125"/>
    </row>
    <row r="111" spans="1:8" x14ac:dyDescent="0.2">
      <c r="A111" s="84">
        <v>9</v>
      </c>
      <c r="B111" s="450"/>
      <c r="C111" s="450"/>
      <c r="D111" s="450"/>
      <c r="E111" s="137"/>
      <c r="F111" s="137"/>
      <c r="G111" s="315"/>
      <c r="H111" s="315"/>
    </row>
    <row r="112" spans="1:8" x14ac:dyDescent="0.2">
      <c r="A112" s="147">
        <v>10</v>
      </c>
      <c r="B112" s="451"/>
      <c r="C112" s="451"/>
      <c r="D112" s="451"/>
      <c r="E112" s="145"/>
      <c r="F112" s="145"/>
      <c r="G112" s="145"/>
      <c r="H112" s="145"/>
    </row>
    <row r="113" spans="1:8" x14ac:dyDescent="0.2">
      <c r="A113" s="108"/>
      <c r="D113" s="263" t="s">
        <v>22</v>
      </c>
      <c r="E113" s="143">
        <f>SUM(E102:E112)</f>
        <v>0</v>
      </c>
      <c r="F113" s="143">
        <f t="shared" ref="F113:H113" si="10">SUM(F102:F112)</f>
        <v>0</v>
      </c>
      <c r="G113" s="143">
        <f t="shared" si="10"/>
        <v>0</v>
      </c>
      <c r="H113" s="143">
        <f t="shared" si="10"/>
        <v>0</v>
      </c>
    </row>
    <row r="114" spans="1:8" x14ac:dyDescent="0.2">
      <c r="D114" s="207"/>
      <c r="E114" s="206"/>
    </row>
    <row r="115" spans="1:8" x14ac:dyDescent="0.2">
      <c r="A115" s="117">
        <v>23.4</v>
      </c>
      <c r="B115" s="202" t="s">
        <v>131</v>
      </c>
      <c r="C115" s="111"/>
      <c r="D115" s="133"/>
      <c r="E115" s="154"/>
      <c r="F115" s="154"/>
      <c r="G115" s="267"/>
      <c r="H115" s="154"/>
    </row>
    <row r="117" spans="1:8" x14ac:dyDescent="0.2">
      <c r="A117" s="269"/>
      <c r="B117" s="139"/>
      <c r="C117" s="139"/>
      <c r="D117" s="262"/>
      <c r="E117" s="145" t="s">
        <v>433</v>
      </c>
      <c r="F117" s="145" t="s">
        <v>433</v>
      </c>
      <c r="G117" s="145" t="s">
        <v>433</v>
      </c>
      <c r="H117" s="145" t="s">
        <v>433</v>
      </c>
    </row>
    <row r="118" spans="1:8" x14ac:dyDescent="0.2">
      <c r="A118" s="84" t="s">
        <v>434</v>
      </c>
      <c r="B118" s="449"/>
      <c r="C118" s="449"/>
      <c r="D118" s="449"/>
      <c r="E118" s="226">
        <v>0</v>
      </c>
      <c r="F118" s="226">
        <v>0</v>
      </c>
      <c r="G118" s="226">
        <v>0</v>
      </c>
      <c r="H118" s="226">
        <v>0</v>
      </c>
    </row>
    <row r="119" spans="1:8" x14ac:dyDescent="0.2">
      <c r="A119" s="84">
        <v>1</v>
      </c>
      <c r="B119" s="450"/>
      <c r="C119" s="450"/>
      <c r="D119" s="450"/>
      <c r="E119" s="137"/>
      <c r="F119" s="137"/>
      <c r="G119" s="137"/>
      <c r="H119" s="137"/>
    </row>
    <row r="120" spans="1:8" x14ac:dyDescent="0.2">
      <c r="A120" s="84">
        <v>2</v>
      </c>
      <c r="B120" s="450"/>
      <c r="C120" s="450"/>
      <c r="D120" s="450"/>
      <c r="E120" s="137"/>
      <c r="F120" s="137"/>
      <c r="G120" s="125"/>
      <c r="H120" s="125"/>
    </row>
    <row r="121" spans="1:8" x14ac:dyDescent="0.2">
      <c r="A121" s="84">
        <v>3</v>
      </c>
      <c r="B121" s="450"/>
      <c r="C121" s="450"/>
      <c r="D121" s="450"/>
      <c r="E121" s="137"/>
      <c r="F121" s="137"/>
      <c r="G121" s="137"/>
      <c r="H121" s="137"/>
    </row>
    <row r="122" spans="1:8" x14ac:dyDescent="0.2">
      <c r="A122" s="84">
        <v>4</v>
      </c>
      <c r="B122" s="450"/>
      <c r="C122" s="450"/>
      <c r="D122" s="450"/>
      <c r="E122" s="137"/>
      <c r="F122" s="137"/>
      <c r="G122" s="137"/>
      <c r="H122" s="137"/>
    </row>
    <row r="123" spans="1:8" x14ac:dyDescent="0.2">
      <c r="A123" s="84">
        <v>5</v>
      </c>
      <c r="B123" s="450"/>
      <c r="C123" s="450"/>
      <c r="D123" s="450"/>
      <c r="E123" s="125"/>
      <c r="F123" s="125"/>
      <c r="G123" s="125"/>
      <c r="H123" s="125"/>
    </row>
    <row r="124" spans="1:8" x14ac:dyDescent="0.2">
      <c r="A124" s="84">
        <v>6</v>
      </c>
      <c r="B124" s="450"/>
      <c r="C124" s="450"/>
      <c r="D124" s="450"/>
      <c r="E124" s="125"/>
      <c r="F124" s="270"/>
      <c r="G124" s="270"/>
      <c r="H124" s="270"/>
    </row>
    <row r="125" spans="1:8" x14ac:dyDescent="0.2">
      <c r="A125" s="84">
        <v>7</v>
      </c>
      <c r="B125" s="450"/>
      <c r="C125" s="450"/>
      <c r="D125" s="450"/>
      <c r="E125" s="270"/>
      <c r="F125" s="125"/>
      <c r="G125" s="315"/>
      <c r="H125" s="315"/>
    </row>
    <row r="126" spans="1:8" x14ac:dyDescent="0.2">
      <c r="A126" s="84">
        <v>8</v>
      </c>
      <c r="B126" s="450"/>
      <c r="C126" s="450"/>
      <c r="D126" s="450"/>
      <c r="E126" s="125"/>
      <c r="F126" s="125"/>
      <c r="G126" s="125"/>
      <c r="H126" s="125"/>
    </row>
    <row r="127" spans="1:8" x14ac:dyDescent="0.2">
      <c r="A127" s="84">
        <v>9</v>
      </c>
      <c r="B127" s="450"/>
      <c r="C127" s="450"/>
      <c r="D127" s="450"/>
      <c r="E127" s="137"/>
      <c r="F127" s="137"/>
      <c r="G127" s="315"/>
      <c r="H127" s="315"/>
    </row>
    <row r="128" spans="1:8" x14ac:dyDescent="0.2">
      <c r="A128" s="147">
        <v>10</v>
      </c>
      <c r="B128" s="451"/>
      <c r="C128" s="451"/>
      <c r="D128" s="451"/>
      <c r="E128" s="145"/>
      <c r="F128" s="145"/>
      <c r="G128" s="145"/>
      <c r="H128" s="145"/>
    </row>
    <row r="129" spans="1:8" x14ac:dyDescent="0.2">
      <c r="A129" s="108"/>
      <c r="D129" s="263" t="s">
        <v>22</v>
      </c>
      <c r="E129" s="143">
        <f>SUM(E118:E128)</f>
        <v>0</v>
      </c>
      <c r="F129" s="143">
        <f t="shared" ref="F129:H129" si="11">SUM(F118:F128)</f>
        <v>0</v>
      </c>
      <c r="G129" s="143">
        <f t="shared" si="11"/>
        <v>0</v>
      </c>
      <c r="H129" s="143">
        <f t="shared" si="11"/>
        <v>0</v>
      </c>
    </row>
  </sheetData>
  <mergeCells count="4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8:D118"/>
    <mergeCell ref="B119:D119"/>
    <mergeCell ref="B120:D120"/>
    <mergeCell ref="B121:D121"/>
    <mergeCell ref="B122:D122"/>
    <mergeCell ref="B128:D128"/>
    <mergeCell ref="B123:D123"/>
    <mergeCell ref="B124:D124"/>
    <mergeCell ref="B125:D125"/>
    <mergeCell ref="B126:D126"/>
    <mergeCell ref="B127:D127"/>
  </mergeCells>
  <pageMargins left="0.25" right="0.25" top="0.75" bottom="0.75" header="0.3" footer="0.3"/>
  <pageSetup scale="80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6DA1F-6841-4F79-8285-CAF55EFE5BBF}">
  <sheetPr>
    <tabColor theme="0" tint="-0.499984740745262"/>
    <pageSetUpPr fitToPage="1"/>
  </sheetPr>
  <dimension ref="A1:GY131"/>
  <sheetViews>
    <sheetView topLeftCell="A68" zoomScaleNormal="100" workbookViewId="0">
      <selection activeCell="H79" sqref="A35:H79"/>
    </sheetView>
  </sheetViews>
  <sheetFormatPr defaultColWidth="9.140625" defaultRowHeight="12.75" x14ac:dyDescent="0.2"/>
  <cols>
    <col min="1" max="3" width="15.7109375" style="71" customWidth="1"/>
    <col min="4" max="4" width="15.7109375" style="125" customWidth="1"/>
    <col min="5" max="5" width="15.7109375" style="208" customWidth="1"/>
    <col min="6" max="8" width="15.7109375" style="71" customWidth="1"/>
    <col min="9" max="16384" width="9.140625" style="71"/>
  </cols>
  <sheetData>
    <row r="1" spans="1:8" ht="18" x14ac:dyDescent="0.25">
      <c r="A1" s="235" t="s">
        <v>470</v>
      </c>
      <c r="B1" s="234" t="s">
        <v>374</v>
      </c>
      <c r="C1" s="132"/>
      <c r="D1" s="115"/>
      <c r="E1" s="115"/>
      <c r="F1" s="115"/>
      <c r="G1" s="115"/>
      <c r="H1" s="115"/>
    </row>
    <row r="2" spans="1:8" x14ac:dyDescent="0.2">
      <c r="D2" s="71"/>
      <c r="E2" s="71"/>
    </row>
    <row r="3" spans="1:8" x14ac:dyDescent="0.2">
      <c r="A3" s="117">
        <v>26.05</v>
      </c>
      <c r="B3" s="111" t="s">
        <v>445</v>
      </c>
      <c r="C3" s="111"/>
      <c r="D3" s="111"/>
      <c r="E3" s="154"/>
      <c r="F3" s="154"/>
      <c r="G3" s="267"/>
      <c r="H3" s="154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449"/>
      <c r="C6" s="449"/>
      <c r="D6" s="449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450"/>
      <c r="C7" s="450"/>
      <c r="D7" s="450"/>
      <c r="E7" s="137"/>
      <c r="F7" s="137"/>
      <c r="G7" s="137"/>
      <c r="H7" s="137"/>
    </row>
    <row r="8" spans="1:8" x14ac:dyDescent="0.2">
      <c r="A8" s="84">
        <v>2</v>
      </c>
      <c r="B8" s="450"/>
      <c r="C8" s="450"/>
      <c r="D8" s="450"/>
      <c r="E8" s="137"/>
      <c r="F8" s="137"/>
      <c r="G8" s="125"/>
      <c r="H8" s="125"/>
    </row>
    <row r="9" spans="1:8" x14ac:dyDescent="0.2">
      <c r="A9" s="84">
        <v>3</v>
      </c>
      <c r="B9" s="450"/>
      <c r="C9" s="450"/>
      <c r="D9" s="450"/>
      <c r="E9" s="137"/>
      <c r="F9" s="137"/>
      <c r="G9" s="137"/>
      <c r="H9" s="137"/>
    </row>
    <row r="10" spans="1:8" x14ac:dyDescent="0.2">
      <c r="A10" s="84">
        <v>4</v>
      </c>
      <c r="B10" s="450"/>
      <c r="C10" s="450"/>
      <c r="D10" s="450"/>
      <c r="E10" s="137"/>
      <c r="F10" s="137"/>
      <c r="G10" s="137"/>
      <c r="H10" s="137"/>
    </row>
    <row r="11" spans="1:8" x14ac:dyDescent="0.2">
      <c r="A11" s="84">
        <v>5</v>
      </c>
      <c r="B11" s="450"/>
      <c r="C11" s="450"/>
      <c r="D11" s="450"/>
      <c r="E11" s="125"/>
      <c r="F11" s="125"/>
      <c r="G11" s="125"/>
      <c r="H11" s="125"/>
    </row>
    <row r="12" spans="1:8" x14ac:dyDescent="0.2">
      <c r="A12" s="84">
        <v>6</v>
      </c>
      <c r="B12" s="450"/>
      <c r="C12" s="450"/>
      <c r="D12" s="450"/>
      <c r="E12" s="125"/>
      <c r="F12" s="270"/>
      <c r="G12" s="270"/>
      <c r="H12" s="270"/>
    </row>
    <row r="13" spans="1:8" x14ac:dyDescent="0.2">
      <c r="A13" s="84">
        <v>7</v>
      </c>
      <c r="B13" s="450"/>
      <c r="C13" s="450"/>
      <c r="D13" s="450"/>
      <c r="E13" s="270"/>
      <c r="F13" s="125"/>
      <c r="G13" s="315"/>
      <c r="H13" s="315"/>
    </row>
    <row r="14" spans="1:8" x14ac:dyDescent="0.2">
      <c r="A14" s="84">
        <v>8</v>
      </c>
      <c r="B14" s="450"/>
      <c r="C14" s="450"/>
      <c r="D14" s="450"/>
      <c r="E14" s="125"/>
      <c r="F14" s="125"/>
      <c r="G14" s="125"/>
      <c r="H14" s="125"/>
    </row>
    <row r="15" spans="1:8" x14ac:dyDescent="0.2">
      <c r="A15" s="84">
        <v>9</v>
      </c>
      <c r="B15" s="450"/>
      <c r="C15" s="450"/>
      <c r="D15" s="450"/>
      <c r="E15" s="137"/>
      <c r="F15" s="137"/>
      <c r="G15" s="315"/>
      <c r="H15" s="315"/>
    </row>
    <row r="16" spans="1:8" x14ac:dyDescent="0.2">
      <c r="A16" s="147">
        <v>10</v>
      </c>
      <c r="B16" s="451"/>
      <c r="C16" s="451"/>
      <c r="D16" s="451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9" spans="1:8" x14ac:dyDescent="0.2">
      <c r="A19" s="117">
        <v>26.41</v>
      </c>
      <c r="B19" s="202" t="s">
        <v>373</v>
      </c>
      <c r="C19" s="111"/>
      <c r="D19" s="111"/>
      <c r="E19" s="154"/>
      <c r="F19" s="154"/>
      <c r="G19" s="267"/>
      <c r="H19" s="154"/>
    </row>
    <row r="20" spans="1:8" x14ac:dyDescent="0.2">
      <c r="A20" s="77"/>
      <c r="B20" s="77"/>
      <c r="C20" s="77"/>
      <c r="D20" s="77"/>
      <c r="E20" s="71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449"/>
      <c r="C22" s="449"/>
      <c r="D22" s="44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450"/>
      <c r="C23" s="450"/>
      <c r="D23" s="450"/>
      <c r="E23" s="137"/>
      <c r="F23" s="137"/>
      <c r="G23" s="137"/>
      <c r="H23" s="137"/>
    </row>
    <row r="24" spans="1:8" x14ac:dyDescent="0.2">
      <c r="A24" s="84">
        <v>2</v>
      </c>
      <c r="B24" s="450"/>
      <c r="C24" s="450"/>
      <c r="D24" s="450"/>
      <c r="E24" s="137"/>
      <c r="F24" s="137"/>
      <c r="G24" s="125"/>
      <c r="H24" s="125"/>
    </row>
    <row r="25" spans="1:8" x14ac:dyDescent="0.2">
      <c r="A25" s="84">
        <v>3</v>
      </c>
      <c r="B25" s="450"/>
      <c r="C25" s="450"/>
      <c r="D25" s="450"/>
      <c r="E25" s="137"/>
      <c r="F25" s="137"/>
      <c r="G25" s="137"/>
      <c r="H25" s="137"/>
    </row>
    <row r="26" spans="1:8" x14ac:dyDescent="0.2">
      <c r="A26" s="84">
        <v>4</v>
      </c>
      <c r="B26" s="450"/>
      <c r="C26" s="450"/>
      <c r="D26" s="450"/>
      <c r="E26" s="137"/>
      <c r="F26" s="137"/>
      <c r="G26" s="137"/>
      <c r="H26" s="137"/>
    </row>
    <row r="27" spans="1:8" x14ac:dyDescent="0.2">
      <c r="A27" s="84">
        <v>5</v>
      </c>
      <c r="B27" s="450"/>
      <c r="C27" s="450"/>
      <c r="D27" s="450"/>
      <c r="E27" s="125"/>
      <c r="F27" s="125"/>
      <c r="G27" s="125"/>
      <c r="H27" s="125"/>
    </row>
    <row r="28" spans="1:8" x14ac:dyDescent="0.2">
      <c r="A28" s="84">
        <v>6</v>
      </c>
      <c r="B28" s="450"/>
      <c r="C28" s="450"/>
      <c r="D28" s="450"/>
      <c r="E28" s="125"/>
      <c r="F28" s="270"/>
      <c r="G28" s="270"/>
      <c r="H28" s="270"/>
    </row>
    <row r="29" spans="1:8" x14ac:dyDescent="0.2">
      <c r="A29" s="84">
        <v>7</v>
      </c>
      <c r="B29" s="450"/>
      <c r="C29" s="450"/>
      <c r="D29" s="450"/>
      <c r="E29" s="270"/>
      <c r="F29" s="125"/>
      <c r="G29" s="315"/>
      <c r="H29" s="315"/>
    </row>
    <row r="30" spans="1:8" x14ac:dyDescent="0.2">
      <c r="A30" s="84">
        <v>8</v>
      </c>
      <c r="B30" s="450"/>
      <c r="C30" s="450"/>
      <c r="D30" s="450"/>
      <c r="E30" s="125"/>
      <c r="F30" s="125"/>
      <c r="G30" s="125"/>
      <c r="H30" s="125"/>
    </row>
    <row r="31" spans="1:8" x14ac:dyDescent="0.2">
      <c r="A31" s="84">
        <v>9</v>
      </c>
      <c r="B31" s="450"/>
      <c r="C31" s="450"/>
      <c r="D31" s="450"/>
      <c r="E31" s="137"/>
      <c r="F31" s="137"/>
      <c r="G31" s="315"/>
      <c r="H31" s="315"/>
    </row>
    <row r="32" spans="1:8" x14ac:dyDescent="0.2">
      <c r="A32" s="147">
        <v>10</v>
      </c>
      <c r="B32" s="451"/>
      <c r="C32" s="451"/>
      <c r="D32" s="451"/>
      <c r="E32" s="145"/>
      <c r="F32" s="145"/>
      <c r="G32" s="145"/>
      <c r="H32" s="145"/>
    </row>
    <row r="33" spans="1:207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207" x14ac:dyDescent="0.2">
      <c r="A34" s="77"/>
      <c r="B34" s="77"/>
      <c r="C34" s="77"/>
      <c r="D34" s="77"/>
      <c r="E34" s="71"/>
    </row>
    <row r="35" spans="1:207" ht="12.75" customHeight="1" x14ac:dyDescent="0.2">
      <c r="A35" s="117">
        <v>26.504999999999999</v>
      </c>
      <c r="B35" s="202" t="s">
        <v>446</v>
      </c>
      <c r="C35" s="111"/>
      <c r="D35" s="111"/>
      <c r="E35" s="154"/>
      <c r="F35" s="154"/>
      <c r="G35" s="267"/>
      <c r="H35" s="154"/>
    </row>
    <row r="36" spans="1:207" ht="12.75" customHeight="1" x14ac:dyDescent="0.2">
      <c r="D36" s="71"/>
      <c r="E36" s="71"/>
    </row>
    <row r="37" spans="1:207" ht="12.75" customHeight="1" x14ac:dyDescent="0.2">
      <c r="B37" s="89" t="s">
        <v>375</v>
      </c>
      <c r="D37" s="71"/>
      <c r="E37" s="71"/>
      <c r="H37" s="125"/>
    </row>
    <row r="38" spans="1:207" ht="12.75" customHeight="1" x14ac:dyDescent="0.2">
      <c r="B38" s="106" t="s">
        <v>1</v>
      </c>
      <c r="D38" s="125" t="s">
        <v>178</v>
      </c>
      <c r="F38" s="125" t="s">
        <v>179</v>
      </c>
      <c r="G38" s="125" t="s">
        <v>270</v>
      </c>
      <c r="H38" s="125" t="s">
        <v>181</v>
      </c>
    </row>
    <row r="39" spans="1:207" ht="12.75" customHeight="1" x14ac:dyDescent="0.2">
      <c r="B39" s="111" t="s">
        <v>263</v>
      </c>
      <c r="C39" s="133"/>
      <c r="D39" s="197"/>
      <c r="E39" s="197"/>
      <c r="F39" s="197"/>
      <c r="G39" s="203"/>
      <c r="H39" s="203"/>
    </row>
    <row r="40" spans="1:207" ht="12.75" customHeight="1" x14ac:dyDescent="0.2">
      <c r="B40" s="164" t="s">
        <v>376</v>
      </c>
      <c r="D40" s="455" t="s">
        <v>377</v>
      </c>
      <c r="E40" s="455"/>
      <c r="F40" s="125">
        <v>9</v>
      </c>
      <c r="G40" s="208">
        <v>550</v>
      </c>
      <c r="H40" s="208">
        <f>F40*G40</f>
        <v>4950</v>
      </c>
    </row>
    <row r="41" spans="1:207" ht="12.75" customHeight="1" x14ac:dyDescent="0.2">
      <c r="B41" s="164" t="s">
        <v>707</v>
      </c>
      <c r="D41" s="455" t="s">
        <v>708</v>
      </c>
      <c r="E41" s="455"/>
      <c r="F41" s="125">
        <v>1</v>
      </c>
      <c r="G41" s="208">
        <v>675</v>
      </c>
      <c r="H41" s="208">
        <f>F41*G41</f>
        <v>675</v>
      </c>
    </row>
    <row r="42" spans="1:207" ht="12.75" customHeight="1" x14ac:dyDescent="0.2">
      <c r="B42" s="164" t="s">
        <v>684</v>
      </c>
      <c r="D42" s="455" t="s">
        <v>708</v>
      </c>
      <c r="E42" s="455"/>
      <c r="F42" s="125">
        <v>3</v>
      </c>
      <c r="G42" s="208">
        <v>675</v>
      </c>
      <c r="H42" s="208">
        <f>F42*G42</f>
        <v>2025</v>
      </c>
    </row>
    <row r="43" spans="1:207" s="238" customFormat="1" ht="12.75" customHeight="1" x14ac:dyDescent="0.2">
      <c r="A43" s="71"/>
      <c r="B43" s="164" t="s">
        <v>340</v>
      </c>
      <c r="C43" s="71"/>
      <c r="D43" s="455" t="s">
        <v>379</v>
      </c>
      <c r="E43" s="455"/>
      <c r="F43" s="125">
        <v>1</v>
      </c>
      <c r="G43" s="208">
        <v>1200</v>
      </c>
      <c r="H43" s="208">
        <f t="shared" ref="H43:H56" si="2">F43*G43</f>
        <v>1200</v>
      </c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  <c r="CA43" s="71"/>
      <c r="CB43" s="71"/>
      <c r="CC43" s="71"/>
      <c r="CD43" s="71"/>
      <c r="CE43" s="71"/>
      <c r="CF43" s="71"/>
      <c r="CG43" s="71"/>
      <c r="CH43" s="71"/>
      <c r="CI43" s="71"/>
      <c r="CJ43" s="71"/>
      <c r="CK43" s="71"/>
      <c r="CL43" s="71"/>
      <c r="CM43" s="71"/>
      <c r="CN43" s="71"/>
      <c r="CO43" s="71"/>
      <c r="CP43" s="71"/>
      <c r="CQ43" s="71"/>
      <c r="CR43" s="71"/>
      <c r="CS43" s="71"/>
      <c r="CT43" s="71"/>
      <c r="CU43" s="71"/>
      <c r="CV43" s="71"/>
      <c r="CW43" s="71"/>
      <c r="CX43" s="71"/>
      <c r="CY43" s="71"/>
      <c r="CZ43" s="71"/>
      <c r="DA43" s="71"/>
      <c r="DB43" s="71"/>
      <c r="DC43" s="71"/>
      <c r="DD43" s="71"/>
      <c r="DE43" s="71"/>
      <c r="DF43" s="71"/>
      <c r="DG43" s="71"/>
      <c r="DH43" s="71"/>
      <c r="DI43" s="71"/>
      <c r="DJ43" s="71"/>
      <c r="DK43" s="71"/>
      <c r="DL43" s="71"/>
      <c r="DM43" s="71"/>
      <c r="DN43" s="71"/>
      <c r="DO43" s="71"/>
      <c r="DP43" s="71"/>
      <c r="DQ43" s="71"/>
      <c r="DR43" s="71"/>
      <c r="DS43" s="71"/>
      <c r="DT43" s="71"/>
      <c r="DU43" s="71"/>
      <c r="DV43" s="71"/>
      <c r="DW43" s="71"/>
      <c r="DX43" s="71"/>
      <c r="DY43" s="71"/>
      <c r="DZ43" s="71"/>
      <c r="EA43" s="71"/>
      <c r="EB43" s="71"/>
      <c r="EC43" s="71"/>
      <c r="ED43" s="71"/>
      <c r="EE43" s="71"/>
      <c r="EF43" s="71"/>
      <c r="EG43" s="71"/>
      <c r="EH43" s="71"/>
      <c r="EI43" s="71"/>
      <c r="EJ43" s="71"/>
      <c r="EK43" s="71"/>
      <c r="EL43" s="71"/>
      <c r="EM43" s="71"/>
      <c r="EN43" s="71"/>
      <c r="EO43" s="71"/>
      <c r="EP43" s="71"/>
      <c r="EQ43" s="71"/>
      <c r="ER43" s="71"/>
      <c r="ES43" s="71"/>
      <c r="ET43" s="71"/>
      <c r="EU43" s="71"/>
      <c r="EV43" s="71"/>
      <c r="EW43" s="71"/>
      <c r="EX43" s="71"/>
      <c r="EY43" s="71"/>
      <c r="EZ43" s="71"/>
      <c r="FA43" s="71"/>
      <c r="FB43" s="71"/>
      <c r="FC43" s="71"/>
      <c r="FD43" s="71"/>
      <c r="FE43" s="71"/>
      <c r="FF43" s="71"/>
      <c r="FG43" s="71"/>
      <c r="FH43" s="71"/>
      <c r="FI43" s="71"/>
      <c r="FJ43" s="71"/>
      <c r="FK43" s="71"/>
      <c r="FL43" s="71"/>
      <c r="FM43" s="71"/>
      <c r="FN43" s="71"/>
      <c r="FO43" s="71"/>
      <c r="FP43" s="71"/>
      <c r="FQ43" s="71"/>
      <c r="FR43" s="71"/>
      <c r="FS43" s="71"/>
      <c r="FT43" s="71"/>
      <c r="FU43" s="71"/>
      <c r="FV43" s="71"/>
      <c r="FW43" s="71"/>
      <c r="FX43" s="71"/>
      <c r="FY43" s="71"/>
      <c r="FZ43" s="71"/>
      <c r="GA43" s="71"/>
      <c r="GB43" s="71"/>
      <c r="GC43" s="71"/>
      <c r="GD43" s="71"/>
      <c r="GE43" s="71"/>
      <c r="GF43" s="71"/>
      <c r="GG43" s="71"/>
      <c r="GH43" s="71"/>
      <c r="GI43" s="71"/>
      <c r="GJ43" s="71"/>
      <c r="GK43" s="71"/>
      <c r="GL43" s="71"/>
      <c r="GM43" s="71"/>
      <c r="GN43" s="71"/>
      <c r="GO43" s="71"/>
      <c r="GP43" s="71"/>
      <c r="GQ43" s="71"/>
      <c r="GR43" s="71"/>
      <c r="GS43" s="71"/>
      <c r="GT43" s="71"/>
      <c r="GU43" s="71"/>
      <c r="GV43" s="71"/>
      <c r="GW43" s="71"/>
      <c r="GX43" s="71"/>
      <c r="GY43" s="71"/>
    </row>
    <row r="44" spans="1:207" s="238" customFormat="1" ht="12.75" customHeight="1" x14ac:dyDescent="0.2">
      <c r="A44" s="71"/>
      <c r="B44" s="164" t="s">
        <v>340</v>
      </c>
      <c r="C44" s="71"/>
      <c r="D44" s="455" t="s">
        <v>377</v>
      </c>
      <c r="E44" s="455"/>
      <c r="F44" s="125">
        <v>1</v>
      </c>
      <c r="G44" s="208">
        <v>2500</v>
      </c>
      <c r="H44" s="208">
        <f t="shared" ref="H44" si="3">F44*G44</f>
        <v>2500</v>
      </c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  <c r="CA44" s="71"/>
      <c r="CB44" s="71"/>
      <c r="CC44" s="71"/>
      <c r="CD44" s="71"/>
      <c r="CE44" s="71"/>
      <c r="CF44" s="71"/>
      <c r="CG44" s="71"/>
      <c r="CH44" s="71"/>
      <c r="CI44" s="71"/>
      <c r="CJ44" s="71"/>
      <c r="CK44" s="71"/>
      <c r="CL44" s="71"/>
      <c r="CM44" s="71"/>
      <c r="CN44" s="71"/>
      <c r="CO44" s="71"/>
      <c r="CP44" s="71"/>
      <c r="CQ44" s="71"/>
      <c r="CR44" s="71"/>
      <c r="CS44" s="71"/>
      <c r="CT44" s="71"/>
      <c r="CU44" s="71"/>
      <c r="CV44" s="71"/>
      <c r="CW44" s="71"/>
      <c r="CX44" s="71"/>
      <c r="CY44" s="71"/>
      <c r="CZ44" s="71"/>
      <c r="DA44" s="71"/>
      <c r="DB44" s="71"/>
      <c r="DC44" s="71"/>
      <c r="DD44" s="71"/>
      <c r="DE44" s="71"/>
      <c r="DF44" s="71"/>
      <c r="DG44" s="71"/>
      <c r="DH44" s="71"/>
      <c r="DI44" s="71"/>
      <c r="DJ44" s="71"/>
      <c r="DK44" s="71"/>
      <c r="DL44" s="71"/>
      <c r="DM44" s="71"/>
      <c r="DN44" s="71"/>
      <c r="DO44" s="71"/>
      <c r="DP44" s="71"/>
      <c r="DQ44" s="71"/>
      <c r="DR44" s="71"/>
      <c r="DS44" s="71"/>
      <c r="DT44" s="71"/>
      <c r="DU44" s="71"/>
      <c r="DV44" s="71"/>
      <c r="DW44" s="71"/>
      <c r="DX44" s="71"/>
      <c r="DY44" s="71"/>
      <c r="DZ44" s="71"/>
      <c r="EA44" s="71"/>
      <c r="EB44" s="71"/>
      <c r="EC44" s="71"/>
      <c r="ED44" s="71"/>
      <c r="EE44" s="71"/>
      <c r="EF44" s="71"/>
      <c r="EG44" s="71"/>
      <c r="EH44" s="71"/>
      <c r="EI44" s="71"/>
      <c r="EJ44" s="71"/>
      <c r="EK44" s="71"/>
      <c r="EL44" s="71"/>
      <c r="EM44" s="71"/>
      <c r="EN44" s="71"/>
      <c r="EO44" s="71"/>
      <c r="EP44" s="71"/>
      <c r="EQ44" s="71"/>
      <c r="ER44" s="71"/>
      <c r="ES44" s="71"/>
      <c r="ET44" s="71"/>
      <c r="EU44" s="71"/>
      <c r="EV44" s="71"/>
      <c r="EW44" s="71"/>
      <c r="EX44" s="71"/>
      <c r="EY44" s="71"/>
      <c r="EZ44" s="71"/>
      <c r="FA44" s="71"/>
      <c r="FB44" s="71"/>
      <c r="FC44" s="71"/>
      <c r="FD44" s="71"/>
      <c r="FE44" s="71"/>
      <c r="FF44" s="71"/>
      <c r="FG44" s="71"/>
      <c r="FH44" s="71"/>
      <c r="FI44" s="71"/>
      <c r="FJ44" s="71"/>
      <c r="FK44" s="71"/>
      <c r="FL44" s="71"/>
      <c r="FM44" s="71"/>
      <c r="FN44" s="71"/>
      <c r="FO44" s="71"/>
      <c r="FP44" s="71"/>
      <c r="FQ44" s="71"/>
      <c r="FR44" s="71"/>
      <c r="FS44" s="71"/>
      <c r="FT44" s="71"/>
      <c r="FU44" s="71"/>
      <c r="FV44" s="71"/>
      <c r="FW44" s="71"/>
      <c r="FX44" s="71"/>
      <c r="FY44" s="71"/>
      <c r="FZ44" s="71"/>
      <c r="GA44" s="71"/>
      <c r="GB44" s="71"/>
      <c r="GC44" s="71"/>
      <c r="GD44" s="71"/>
      <c r="GE44" s="71"/>
      <c r="GF44" s="71"/>
      <c r="GG44" s="71"/>
      <c r="GH44" s="71"/>
      <c r="GI44" s="71"/>
      <c r="GJ44" s="71"/>
      <c r="GK44" s="71"/>
      <c r="GL44" s="71"/>
      <c r="GM44" s="71"/>
      <c r="GN44" s="71"/>
      <c r="GO44" s="71"/>
      <c r="GP44" s="71"/>
      <c r="GQ44" s="71"/>
      <c r="GR44" s="71"/>
      <c r="GS44" s="71"/>
      <c r="GT44" s="71"/>
      <c r="GU44" s="71"/>
      <c r="GV44" s="71"/>
      <c r="GW44" s="71"/>
      <c r="GX44" s="71"/>
      <c r="GY44" s="71"/>
    </row>
    <row r="45" spans="1:207" x14ac:dyDescent="0.2">
      <c r="B45" s="164" t="s">
        <v>366</v>
      </c>
      <c r="D45" s="455" t="s">
        <v>380</v>
      </c>
      <c r="E45" s="455"/>
      <c r="F45" s="125">
        <v>3</v>
      </c>
      <c r="G45" s="208">
        <v>1200</v>
      </c>
      <c r="H45" s="208">
        <f t="shared" si="2"/>
        <v>3600</v>
      </c>
    </row>
    <row r="46" spans="1:207" x14ac:dyDescent="0.2">
      <c r="B46" s="164" t="s">
        <v>366</v>
      </c>
      <c r="D46" s="455" t="s">
        <v>379</v>
      </c>
      <c r="E46" s="455"/>
      <c r="F46" s="125">
        <v>2</v>
      </c>
      <c r="G46" s="208">
        <v>1200</v>
      </c>
      <c r="H46" s="208">
        <f t="shared" ref="H46" si="4">F46*G46</f>
        <v>2400</v>
      </c>
    </row>
    <row r="47" spans="1:207" x14ac:dyDescent="0.2">
      <c r="B47" s="164" t="s">
        <v>378</v>
      </c>
      <c r="D47" s="455" t="s">
        <v>377</v>
      </c>
      <c r="E47" s="455"/>
      <c r="F47" s="125">
        <v>1</v>
      </c>
      <c r="G47" s="208">
        <v>5000</v>
      </c>
      <c r="H47" s="208">
        <f>F47*G47</f>
        <v>5000</v>
      </c>
    </row>
    <row r="48" spans="1:207" x14ac:dyDescent="0.2">
      <c r="B48" s="164" t="s">
        <v>686</v>
      </c>
      <c r="D48" s="455" t="s">
        <v>377</v>
      </c>
      <c r="E48" s="455"/>
      <c r="F48" s="125">
        <v>1</v>
      </c>
      <c r="G48" s="208">
        <v>7500</v>
      </c>
      <c r="H48" s="208">
        <f>F48*G48</f>
        <v>7500</v>
      </c>
    </row>
    <row r="49" spans="2:8" x14ac:dyDescent="0.2">
      <c r="B49" s="164" t="s">
        <v>685</v>
      </c>
      <c r="D49" s="455" t="s">
        <v>703</v>
      </c>
      <c r="E49" s="455"/>
      <c r="F49" s="125">
        <v>0</v>
      </c>
      <c r="G49" s="208">
        <v>0</v>
      </c>
      <c r="H49" s="208">
        <f t="shared" si="2"/>
        <v>0</v>
      </c>
    </row>
    <row r="50" spans="2:8" x14ac:dyDescent="0.2">
      <c r="B50" s="164" t="s">
        <v>382</v>
      </c>
      <c r="D50" s="455" t="s">
        <v>703</v>
      </c>
      <c r="E50" s="455"/>
      <c r="F50" s="125">
        <v>0</v>
      </c>
      <c r="G50" s="208">
        <v>0</v>
      </c>
      <c r="H50" s="208">
        <f t="shared" si="2"/>
        <v>0</v>
      </c>
    </row>
    <row r="51" spans="2:8" x14ac:dyDescent="0.2">
      <c r="B51" s="164" t="s">
        <v>561</v>
      </c>
      <c r="D51" s="455" t="s">
        <v>377</v>
      </c>
      <c r="E51" s="455"/>
      <c r="F51" s="125">
        <v>1</v>
      </c>
      <c r="G51" s="208">
        <v>3000</v>
      </c>
      <c r="H51" s="208">
        <f t="shared" si="2"/>
        <v>3000</v>
      </c>
    </row>
    <row r="52" spans="2:8" x14ac:dyDescent="0.2">
      <c r="B52" s="164" t="s">
        <v>562</v>
      </c>
      <c r="D52" s="455" t="s">
        <v>379</v>
      </c>
      <c r="E52" s="455"/>
      <c r="F52" s="125">
        <v>4</v>
      </c>
      <c r="G52" s="208">
        <v>1000</v>
      </c>
      <c r="H52" s="208">
        <f t="shared" si="2"/>
        <v>4000</v>
      </c>
    </row>
    <row r="53" spans="2:8" x14ac:dyDescent="0.2">
      <c r="B53" s="164" t="s">
        <v>563</v>
      </c>
      <c r="D53" s="455" t="s">
        <v>565</v>
      </c>
      <c r="E53" s="455"/>
      <c r="F53" s="125">
        <v>0</v>
      </c>
      <c r="G53" s="208">
        <v>0</v>
      </c>
      <c r="H53" s="208">
        <f t="shared" si="2"/>
        <v>0</v>
      </c>
    </row>
    <row r="54" spans="2:8" x14ac:dyDescent="0.2">
      <c r="B54" s="164" t="s">
        <v>382</v>
      </c>
      <c r="D54" s="455" t="s">
        <v>703</v>
      </c>
      <c r="E54" s="455"/>
      <c r="F54" s="125">
        <v>0</v>
      </c>
      <c r="G54" s="208">
        <v>0</v>
      </c>
      <c r="H54" s="208">
        <f t="shared" ref="H54" si="5">F54*G54</f>
        <v>0</v>
      </c>
    </row>
    <row r="55" spans="2:8" x14ac:dyDescent="0.2">
      <c r="B55" s="164" t="s">
        <v>564</v>
      </c>
      <c r="D55" s="455" t="s">
        <v>703</v>
      </c>
      <c r="E55" s="455"/>
      <c r="F55" s="125">
        <v>0</v>
      </c>
      <c r="G55" s="208">
        <v>0</v>
      </c>
      <c r="H55" s="208">
        <f t="shared" si="2"/>
        <v>0</v>
      </c>
    </row>
    <row r="56" spans="2:8" x14ac:dyDescent="0.2">
      <c r="B56" s="164" t="s">
        <v>8</v>
      </c>
      <c r="D56" s="455" t="s">
        <v>569</v>
      </c>
      <c r="E56" s="455"/>
      <c r="F56" s="125">
        <v>0</v>
      </c>
      <c r="G56" s="208">
        <v>0</v>
      </c>
      <c r="H56" s="208">
        <f t="shared" si="2"/>
        <v>0</v>
      </c>
    </row>
    <row r="57" spans="2:8" x14ac:dyDescent="0.2">
      <c r="D57" s="455"/>
      <c r="E57" s="455"/>
      <c r="F57" s="125"/>
      <c r="G57" s="208"/>
      <c r="H57" s="208"/>
    </row>
    <row r="58" spans="2:8" x14ac:dyDescent="0.2">
      <c r="B58" s="111" t="s">
        <v>267</v>
      </c>
      <c r="C58" s="133"/>
      <c r="D58" s="197"/>
      <c r="E58" s="197"/>
      <c r="F58" s="197"/>
      <c r="G58" s="215"/>
      <c r="H58" s="215"/>
    </row>
    <row r="59" spans="2:8" x14ac:dyDescent="0.2">
      <c r="B59" s="164" t="s">
        <v>697</v>
      </c>
      <c r="D59" s="455" t="s">
        <v>379</v>
      </c>
      <c r="E59" s="455"/>
      <c r="F59" s="125">
        <v>1</v>
      </c>
      <c r="G59" s="208">
        <v>750</v>
      </c>
      <c r="H59" s="208">
        <f t="shared" ref="H59:H67" si="6">F59*G59</f>
        <v>750</v>
      </c>
    </row>
    <row r="60" spans="2:8" x14ac:dyDescent="0.2">
      <c r="B60" s="164" t="s">
        <v>698</v>
      </c>
      <c r="D60" s="455" t="s">
        <v>379</v>
      </c>
      <c r="E60" s="455"/>
      <c r="F60" s="125">
        <v>1</v>
      </c>
      <c r="G60" s="208">
        <v>750</v>
      </c>
      <c r="H60" s="208">
        <f t="shared" ref="H60" si="7">F60*G60</f>
        <v>750</v>
      </c>
    </row>
    <row r="61" spans="2:8" x14ac:dyDescent="0.2">
      <c r="B61" s="164" t="s">
        <v>701</v>
      </c>
      <c r="D61" s="455" t="s">
        <v>703</v>
      </c>
      <c r="E61" s="455"/>
      <c r="F61" s="125">
        <v>0</v>
      </c>
      <c r="G61" s="208">
        <v>0</v>
      </c>
      <c r="H61" s="208">
        <f t="shared" si="6"/>
        <v>0</v>
      </c>
    </row>
    <row r="62" spans="2:8" x14ac:dyDescent="0.2">
      <c r="B62" s="164" t="s">
        <v>702</v>
      </c>
      <c r="D62" s="455" t="s">
        <v>703</v>
      </c>
      <c r="E62" s="455"/>
      <c r="F62" s="125">
        <v>0</v>
      </c>
      <c r="G62" s="208">
        <v>0</v>
      </c>
      <c r="H62" s="208">
        <f t="shared" si="6"/>
        <v>0</v>
      </c>
    </row>
    <row r="63" spans="2:8" x14ac:dyDescent="0.2">
      <c r="B63" s="164" t="s">
        <v>699</v>
      </c>
      <c r="D63" s="455" t="s">
        <v>565</v>
      </c>
      <c r="E63" s="455"/>
      <c r="F63" s="125">
        <v>0</v>
      </c>
      <c r="G63" s="208">
        <v>0</v>
      </c>
      <c r="H63" s="208">
        <f t="shared" si="6"/>
        <v>0</v>
      </c>
    </row>
    <row r="64" spans="2:8" x14ac:dyDescent="0.2">
      <c r="B64" s="164" t="s">
        <v>700</v>
      </c>
      <c r="D64" s="455" t="s">
        <v>565</v>
      </c>
      <c r="E64" s="455"/>
      <c r="F64" s="125">
        <v>0</v>
      </c>
      <c r="G64" s="208">
        <v>0</v>
      </c>
      <c r="H64" s="208">
        <f t="shared" ref="H64" si="8">F64*G64</f>
        <v>0</v>
      </c>
    </row>
    <row r="65" spans="2:8" x14ac:dyDescent="0.2">
      <c r="B65" s="164" t="s">
        <v>383</v>
      </c>
      <c r="D65" s="455" t="s">
        <v>381</v>
      </c>
      <c r="E65" s="455"/>
      <c r="F65" s="125">
        <v>1</v>
      </c>
      <c r="G65" s="208">
        <v>600</v>
      </c>
      <c r="H65" s="208">
        <f t="shared" si="6"/>
        <v>600</v>
      </c>
    </row>
    <row r="66" spans="2:8" x14ac:dyDescent="0.2">
      <c r="B66" s="164" t="s">
        <v>704</v>
      </c>
      <c r="D66" s="455" t="s">
        <v>377</v>
      </c>
      <c r="E66" s="455"/>
      <c r="F66" s="125">
        <v>3</v>
      </c>
      <c r="G66" s="208">
        <v>750</v>
      </c>
      <c r="H66" s="208">
        <f t="shared" si="6"/>
        <v>2250</v>
      </c>
    </row>
    <row r="67" spans="2:8" x14ac:dyDescent="0.2">
      <c r="B67" s="164" t="s">
        <v>689</v>
      </c>
      <c r="D67" s="455" t="s">
        <v>703</v>
      </c>
      <c r="E67" s="455"/>
      <c r="F67" s="125">
        <v>0</v>
      </c>
      <c r="G67" s="208">
        <v>0</v>
      </c>
      <c r="H67" s="208">
        <f t="shared" si="6"/>
        <v>0</v>
      </c>
    </row>
    <row r="68" spans="2:8" x14ac:dyDescent="0.2">
      <c r="B68" s="164" t="s">
        <v>570</v>
      </c>
      <c r="D68" s="455" t="s">
        <v>569</v>
      </c>
      <c r="E68" s="455"/>
      <c r="F68" s="125">
        <v>0</v>
      </c>
      <c r="G68" s="208">
        <v>0</v>
      </c>
      <c r="H68" s="208">
        <f t="shared" ref="H68" si="9">F68*G68</f>
        <v>0</v>
      </c>
    </row>
    <row r="69" spans="2:8" x14ac:dyDescent="0.2">
      <c r="D69" s="455"/>
      <c r="E69" s="455"/>
      <c r="F69" s="125"/>
      <c r="G69" s="208"/>
      <c r="H69" s="208"/>
    </row>
    <row r="70" spans="2:8" x14ac:dyDescent="0.2">
      <c r="B70" s="111" t="s">
        <v>384</v>
      </c>
      <c r="C70" s="133"/>
      <c r="D70" s="197"/>
      <c r="E70" s="197"/>
      <c r="F70" s="197"/>
      <c r="G70" s="215"/>
      <c r="H70" s="215"/>
    </row>
    <row r="71" spans="2:8" x14ac:dyDescent="0.2">
      <c r="B71" s="164" t="s">
        <v>385</v>
      </c>
      <c r="D71" s="455" t="s">
        <v>379</v>
      </c>
      <c r="E71" s="455"/>
      <c r="F71" s="125">
        <v>1</v>
      </c>
      <c r="G71" s="208">
        <v>1000</v>
      </c>
      <c r="H71" s="208">
        <f t="shared" ref="H71:H75" si="10">F71*G71</f>
        <v>1000</v>
      </c>
    </row>
    <row r="72" spans="2:8" x14ac:dyDescent="0.2">
      <c r="B72" s="164" t="s">
        <v>705</v>
      </c>
      <c r="D72" s="455" t="s">
        <v>706</v>
      </c>
      <c r="E72" s="455"/>
      <c r="F72" s="125">
        <v>3</v>
      </c>
      <c r="G72" s="208">
        <v>1000</v>
      </c>
      <c r="H72" s="208">
        <f t="shared" si="10"/>
        <v>3000</v>
      </c>
    </row>
    <row r="73" spans="2:8" x14ac:dyDescent="0.2">
      <c r="B73" s="164" t="s">
        <v>386</v>
      </c>
      <c r="D73" s="455" t="s">
        <v>381</v>
      </c>
      <c r="E73" s="455"/>
      <c r="F73" s="125">
        <v>2</v>
      </c>
      <c r="G73" s="208">
        <v>750</v>
      </c>
      <c r="H73" s="208">
        <f t="shared" si="10"/>
        <v>1500</v>
      </c>
    </row>
    <row r="74" spans="2:8" x14ac:dyDescent="0.2">
      <c r="B74" s="164" t="s">
        <v>386</v>
      </c>
      <c r="D74" s="455" t="s">
        <v>379</v>
      </c>
      <c r="E74" s="455"/>
      <c r="F74" s="125">
        <v>3</v>
      </c>
      <c r="G74" s="208">
        <v>750</v>
      </c>
      <c r="H74" s="208">
        <f t="shared" si="10"/>
        <v>2250</v>
      </c>
    </row>
    <row r="75" spans="2:8" x14ac:dyDescent="0.2">
      <c r="B75" s="167" t="s">
        <v>387</v>
      </c>
      <c r="C75" s="139"/>
      <c r="D75" s="456" t="s">
        <v>568</v>
      </c>
      <c r="E75" s="456"/>
      <c r="F75" s="145">
        <v>0</v>
      </c>
      <c r="G75" s="150">
        <v>0</v>
      </c>
      <c r="H75" s="150">
        <f t="shared" si="10"/>
        <v>0</v>
      </c>
    </row>
    <row r="76" spans="2:8" x14ac:dyDescent="0.2">
      <c r="F76" s="125"/>
      <c r="G76" s="71" t="s">
        <v>181</v>
      </c>
      <c r="H76" s="208">
        <f>SUM(H40:H75)</f>
        <v>48950</v>
      </c>
    </row>
    <row r="77" spans="2:8" x14ac:dyDescent="0.2">
      <c r="F77" s="125"/>
      <c r="G77" s="71" t="s">
        <v>489</v>
      </c>
      <c r="H77" s="208">
        <v>0</v>
      </c>
    </row>
    <row r="78" spans="2:8" x14ac:dyDescent="0.2">
      <c r="F78" s="125"/>
      <c r="G78" s="139" t="s">
        <v>253</v>
      </c>
      <c r="H78" s="153">
        <f>(H76+H77)*0.07</f>
        <v>3426.5000000000005</v>
      </c>
    </row>
    <row r="79" spans="2:8" x14ac:dyDescent="0.2">
      <c r="G79" s="193" t="s">
        <v>388</v>
      </c>
      <c r="H79" s="356">
        <f>SUM(H76:H78)</f>
        <v>52376.5</v>
      </c>
    </row>
    <row r="80" spans="2:8" x14ac:dyDescent="0.2">
      <c r="D80" s="71"/>
      <c r="E80" s="71"/>
    </row>
    <row r="81" spans="1:8" x14ac:dyDescent="0.2">
      <c r="A81" s="117">
        <v>26.57</v>
      </c>
      <c r="B81" s="111" t="s">
        <v>447</v>
      </c>
      <c r="C81" s="111"/>
      <c r="D81" s="133"/>
      <c r="E81" s="154"/>
      <c r="F81" s="154"/>
      <c r="G81" s="267"/>
      <c r="H81" s="154"/>
    </row>
    <row r="82" spans="1:8" x14ac:dyDescent="0.2">
      <c r="E82" s="151"/>
    </row>
    <row r="83" spans="1:8" x14ac:dyDescent="0.2">
      <c r="A83" s="269"/>
      <c r="B83" s="139"/>
      <c r="C83" s="139"/>
      <c r="D83" s="262"/>
      <c r="E83" s="145" t="s">
        <v>433</v>
      </c>
      <c r="F83" s="145" t="s">
        <v>433</v>
      </c>
      <c r="G83" s="145" t="s">
        <v>433</v>
      </c>
      <c r="H83" s="145" t="s">
        <v>433</v>
      </c>
    </row>
    <row r="84" spans="1:8" x14ac:dyDescent="0.2">
      <c r="A84" s="84" t="s">
        <v>434</v>
      </c>
      <c r="B84" s="449"/>
      <c r="C84" s="449"/>
      <c r="D84" s="449"/>
      <c r="E84" s="226">
        <v>0</v>
      </c>
      <c r="F84" s="226">
        <v>0</v>
      </c>
      <c r="G84" s="226">
        <v>0</v>
      </c>
      <c r="H84" s="226">
        <v>0</v>
      </c>
    </row>
    <row r="85" spans="1:8" x14ac:dyDescent="0.2">
      <c r="A85" s="84">
        <v>1</v>
      </c>
      <c r="B85" s="450"/>
      <c r="C85" s="450"/>
      <c r="D85" s="450"/>
      <c r="E85" s="137"/>
      <c r="F85" s="137"/>
      <c r="G85" s="137"/>
      <c r="H85" s="137"/>
    </row>
    <row r="86" spans="1:8" x14ac:dyDescent="0.2">
      <c r="A86" s="84">
        <v>2</v>
      </c>
      <c r="B86" s="450"/>
      <c r="C86" s="450"/>
      <c r="D86" s="450"/>
      <c r="E86" s="137"/>
      <c r="F86" s="137"/>
      <c r="G86" s="125"/>
      <c r="H86" s="125"/>
    </row>
    <row r="87" spans="1:8" x14ac:dyDescent="0.2">
      <c r="A87" s="84">
        <v>3</v>
      </c>
      <c r="B87" s="450"/>
      <c r="C87" s="450"/>
      <c r="D87" s="450"/>
      <c r="E87" s="137"/>
      <c r="F87" s="137"/>
      <c r="G87" s="137"/>
      <c r="H87" s="137"/>
    </row>
    <row r="88" spans="1:8" x14ac:dyDescent="0.2">
      <c r="A88" s="84">
        <v>4</v>
      </c>
      <c r="B88" s="450"/>
      <c r="C88" s="450"/>
      <c r="D88" s="450"/>
      <c r="E88" s="137"/>
      <c r="F88" s="137"/>
      <c r="G88" s="137"/>
      <c r="H88" s="137"/>
    </row>
    <row r="89" spans="1:8" x14ac:dyDescent="0.2">
      <c r="A89" s="84">
        <v>5</v>
      </c>
      <c r="B89" s="450"/>
      <c r="C89" s="450"/>
      <c r="D89" s="450"/>
      <c r="E89" s="125"/>
      <c r="F89" s="125"/>
      <c r="G89" s="125"/>
      <c r="H89" s="125"/>
    </row>
    <row r="90" spans="1:8" x14ac:dyDescent="0.2">
      <c r="A90" s="84">
        <v>6</v>
      </c>
      <c r="B90" s="450"/>
      <c r="C90" s="450"/>
      <c r="D90" s="450"/>
      <c r="E90" s="125"/>
      <c r="F90" s="270"/>
      <c r="G90" s="270"/>
      <c r="H90" s="270"/>
    </row>
    <row r="91" spans="1:8" x14ac:dyDescent="0.2">
      <c r="A91" s="84">
        <v>7</v>
      </c>
      <c r="B91" s="450"/>
      <c r="C91" s="450"/>
      <c r="D91" s="450"/>
      <c r="E91" s="270"/>
      <c r="F91" s="125"/>
      <c r="G91" s="315"/>
      <c r="H91" s="315"/>
    </row>
    <row r="92" spans="1:8" x14ac:dyDescent="0.2">
      <c r="A92" s="84">
        <v>8</v>
      </c>
      <c r="B92" s="450"/>
      <c r="C92" s="450"/>
      <c r="D92" s="450"/>
      <c r="E92" s="125"/>
      <c r="F92" s="125"/>
      <c r="G92" s="125"/>
      <c r="H92" s="125"/>
    </row>
    <row r="93" spans="1:8" x14ac:dyDescent="0.2">
      <c r="A93" s="84">
        <v>9</v>
      </c>
      <c r="B93" s="450"/>
      <c r="C93" s="450"/>
      <c r="D93" s="450"/>
      <c r="E93" s="137"/>
      <c r="F93" s="137"/>
      <c r="G93" s="315"/>
      <c r="H93" s="315"/>
    </row>
    <row r="94" spans="1:8" x14ac:dyDescent="0.2">
      <c r="A94" s="147">
        <v>10</v>
      </c>
      <c r="B94" s="451"/>
      <c r="C94" s="451"/>
      <c r="D94" s="451"/>
      <c r="E94" s="145"/>
      <c r="F94" s="145"/>
      <c r="G94" s="145"/>
      <c r="H94" s="145"/>
    </row>
    <row r="95" spans="1:8" x14ac:dyDescent="0.2">
      <c r="A95" s="108"/>
      <c r="D95" s="263" t="s">
        <v>22</v>
      </c>
      <c r="E95" s="143">
        <f>SUM(E84:E94)</f>
        <v>0</v>
      </c>
      <c r="F95" s="143">
        <f t="shared" ref="F95:H95" si="11">SUM(F84:F94)</f>
        <v>0</v>
      </c>
      <c r="G95" s="143">
        <f t="shared" si="11"/>
        <v>0</v>
      </c>
      <c r="H95" s="143">
        <f t="shared" si="11"/>
        <v>0</v>
      </c>
    </row>
    <row r="96" spans="1:8" x14ac:dyDescent="0.2">
      <c r="E96" s="209"/>
      <c r="F96" s="87"/>
      <c r="G96" s="87"/>
    </row>
    <row r="97" spans="1:8" ht="18" x14ac:dyDescent="0.25">
      <c r="A97" s="235" t="s">
        <v>471</v>
      </c>
      <c r="B97" s="234" t="s">
        <v>389</v>
      </c>
      <c r="C97" s="132"/>
      <c r="D97" s="115"/>
      <c r="E97" s="267"/>
      <c r="F97" s="267"/>
      <c r="G97" s="267"/>
      <c r="H97" s="267"/>
    </row>
    <row r="98" spans="1:8" x14ac:dyDescent="0.2">
      <c r="D98" s="71"/>
      <c r="E98" s="71"/>
    </row>
    <row r="99" spans="1:8" x14ac:dyDescent="0.2">
      <c r="A99" s="117">
        <v>27.41</v>
      </c>
      <c r="B99" s="111" t="s">
        <v>566</v>
      </c>
      <c r="C99" s="111"/>
      <c r="D99" s="111"/>
      <c r="E99" s="154"/>
      <c r="F99" s="154"/>
      <c r="G99" s="267"/>
      <c r="H99" s="154"/>
    </row>
    <row r="100" spans="1:8" x14ac:dyDescent="0.2">
      <c r="B100" s="105"/>
      <c r="E100" s="138"/>
    </row>
    <row r="101" spans="1:8" x14ac:dyDescent="0.2">
      <c r="A101" s="269"/>
      <c r="B101" s="139"/>
      <c r="C101" s="139"/>
      <c r="D101" s="262"/>
      <c r="E101" s="145" t="s">
        <v>433</v>
      </c>
      <c r="F101" s="145" t="s">
        <v>433</v>
      </c>
      <c r="G101" s="145" t="s">
        <v>433</v>
      </c>
      <c r="H101" s="145" t="s">
        <v>433</v>
      </c>
    </row>
    <row r="102" spans="1:8" x14ac:dyDescent="0.2">
      <c r="A102" s="84" t="s">
        <v>434</v>
      </c>
      <c r="B102" s="449"/>
      <c r="C102" s="449"/>
      <c r="D102" s="449"/>
      <c r="E102" s="226">
        <v>0</v>
      </c>
      <c r="F102" s="226">
        <v>0</v>
      </c>
      <c r="G102" s="226">
        <v>0</v>
      </c>
      <c r="H102" s="226">
        <v>0</v>
      </c>
    </row>
    <row r="103" spans="1:8" x14ac:dyDescent="0.2">
      <c r="A103" s="84">
        <v>1</v>
      </c>
      <c r="B103" s="450"/>
      <c r="C103" s="450"/>
      <c r="D103" s="450"/>
      <c r="E103" s="137"/>
      <c r="F103" s="137"/>
      <c r="G103" s="137"/>
      <c r="H103" s="137"/>
    </row>
    <row r="104" spans="1:8" x14ac:dyDescent="0.2">
      <c r="A104" s="84">
        <v>2</v>
      </c>
      <c r="B104" s="450"/>
      <c r="C104" s="450"/>
      <c r="D104" s="450"/>
      <c r="E104" s="137"/>
      <c r="F104" s="137"/>
      <c r="G104" s="125"/>
      <c r="H104" s="125"/>
    </row>
    <row r="105" spans="1:8" x14ac:dyDescent="0.2">
      <c r="A105" s="84">
        <v>3</v>
      </c>
      <c r="B105" s="450"/>
      <c r="C105" s="450"/>
      <c r="D105" s="450"/>
      <c r="E105" s="137"/>
      <c r="F105" s="137"/>
      <c r="G105" s="137"/>
      <c r="H105" s="137"/>
    </row>
    <row r="106" spans="1:8" x14ac:dyDescent="0.2">
      <c r="A106" s="84">
        <v>4</v>
      </c>
      <c r="B106" s="450"/>
      <c r="C106" s="450"/>
      <c r="D106" s="450"/>
      <c r="E106" s="137"/>
      <c r="F106" s="137"/>
      <c r="G106" s="137"/>
      <c r="H106" s="137"/>
    </row>
    <row r="107" spans="1:8" x14ac:dyDescent="0.2">
      <c r="A107" s="84">
        <v>5</v>
      </c>
      <c r="B107" s="450"/>
      <c r="C107" s="450"/>
      <c r="D107" s="450"/>
      <c r="E107" s="125"/>
      <c r="F107" s="125"/>
      <c r="G107" s="125"/>
      <c r="H107" s="125"/>
    </row>
    <row r="108" spans="1:8" x14ac:dyDescent="0.2">
      <c r="A108" s="84">
        <v>6</v>
      </c>
      <c r="B108" s="450"/>
      <c r="C108" s="450"/>
      <c r="D108" s="450"/>
      <c r="E108" s="125"/>
      <c r="F108" s="270"/>
      <c r="G108" s="270"/>
      <c r="H108" s="270"/>
    </row>
    <row r="109" spans="1:8" x14ac:dyDescent="0.2">
      <c r="A109" s="84">
        <v>7</v>
      </c>
      <c r="B109" s="450"/>
      <c r="C109" s="450"/>
      <c r="D109" s="450"/>
      <c r="E109" s="270"/>
      <c r="F109" s="125"/>
      <c r="G109" s="315"/>
      <c r="H109" s="315"/>
    </row>
    <row r="110" spans="1:8" x14ac:dyDescent="0.2">
      <c r="A110" s="84">
        <v>8</v>
      </c>
      <c r="B110" s="450"/>
      <c r="C110" s="450"/>
      <c r="D110" s="450"/>
      <c r="E110" s="125"/>
      <c r="F110" s="125"/>
      <c r="G110" s="125"/>
      <c r="H110" s="125"/>
    </row>
    <row r="111" spans="1:8" x14ac:dyDescent="0.2">
      <c r="A111" s="84">
        <v>9</v>
      </c>
      <c r="B111" s="450"/>
      <c r="C111" s="450"/>
      <c r="D111" s="450"/>
      <c r="E111" s="137"/>
      <c r="F111" s="137"/>
      <c r="G111" s="315"/>
      <c r="H111" s="315"/>
    </row>
    <row r="112" spans="1:8" x14ac:dyDescent="0.2">
      <c r="A112" s="147">
        <v>10</v>
      </c>
      <c r="B112" s="451"/>
      <c r="C112" s="451"/>
      <c r="D112" s="451"/>
      <c r="E112" s="145"/>
      <c r="F112" s="145"/>
      <c r="G112" s="145"/>
      <c r="H112" s="145"/>
    </row>
    <row r="113" spans="1:8" x14ac:dyDescent="0.2">
      <c r="A113" s="108"/>
      <c r="D113" s="263" t="s">
        <v>22</v>
      </c>
      <c r="E113" s="143">
        <f>SUM(E102:E112)</f>
        <v>0</v>
      </c>
      <c r="F113" s="143">
        <f t="shared" ref="F113:H113" si="12">SUM(F102:F112)</f>
        <v>0</v>
      </c>
      <c r="G113" s="143">
        <f t="shared" si="12"/>
        <v>0</v>
      </c>
      <c r="H113" s="143">
        <f t="shared" si="12"/>
        <v>0</v>
      </c>
    </row>
    <row r="114" spans="1:8" x14ac:dyDescent="0.2">
      <c r="E114" s="97"/>
    </row>
    <row r="115" spans="1:8" ht="18" x14ac:dyDescent="0.25">
      <c r="A115" s="235" t="s">
        <v>472</v>
      </c>
      <c r="B115" s="234" t="s">
        <v>390</v>
      </c>
      <c r="C115" s="132"/>
      <c r="D115" s="115"/>
      <c r="E115" s="115"/>
      <c r="F115" s="115"/>
      <c r="G115" s="115"/>
      <c r="H115" s="115"/>
    </row>
    <row r="116" spans="1:8" x14ac:dyDescent="0.2">
      <c r="D116" s="71"/>
      <c r="E116" s="71"/>
    </row>
    <row r="117" spans="1:8" x14ac:dyDescent="0.2">
      <c r="A117" s="117">
        <v>28.07</v>
      </c>
      <c r="B117" s="202" t="s">
        <v>567</v>
      </c>
      <c r="C117" s="111"/>
      <c r="D117" s="111"/>
      <c r="E117" s="154"/>
      <c r="F117" s="154"/>
      <c r="G117" s="267"/>
      <c r="H117" s="154"/>
    </row>
    <row r="118" spans="1:8" x14ac:dyDescent="0.2">
      <c r="D118" s="138"/>
      <c r="E118" s="97"/>
    </row>
    <row r="119" spans="1:8" x14ac:dyDescent="0.2">
      <c r="A119" s="269"/>
      <c r="B119" s="139"/>
      <c r="C119" s="139"/>
      <c r="D119" s="262"/>
      <c r="E119" s="145" t="s">
        <v>433</v>
      </c>
      <c r="F119" s="145" t="s">
        <v>433</v>
      </c>
      <c r="G119" s="145" t="s">
        <v>433</v>
      </c>
      <c r="H119" s="145" t="s">
        <v>433</v>
      </c>
    </row>
    <row r="120" spans="1:8" x14ac:dyDescent="0.2">
      <c r="A120" s="84" t="s">
        <v>434</v>
      </c>
      <c r="B120" s="449"/>
      <c r="C120" s="449"/>
      <c r="D120" s="449"/>
      <c r="E120" s="226">
        <v>0</v>
      </c>
      <c r="F120" s="226">
        <v>0</v>
      </c>
      <c r="G120" s="226">
        <v>0</v>
      </c>
      <c r="H120" s="226">
        <v>0</v>
      </c>
    </row>
    <row r="121" spans="1:8" x14ac:dyDescent="0.2">
      <c r="A121" s="84">
        <v>1</v>
      </c>
      <c r="B121" s="450"/>
      <c r="C121" s="450"/>
      <c r="D121" s="450"/>
      <c r="E121" s="137"/>
      <c r="F121" s="137"/>
      <c r="G121" s="137"/>
      <c r="H121" s="137"/>
    </row>
    <row r="122" spans="1:8" x14ac:dyDescent="0.2">
      <c r="A122" s="84">
        <v>2</v>
      </c>
      <c r="B122" s="450"/>
      <c r="C122" s="450"/>
      <c r="D122" s="450"/>
      <c r="E122" s="137"/>
      <c r="F122" s="137"/>
      <c r="G122" s="125"/>
      <c r="H122" s="125"/>
    </row>
    <row r="123" spans="1:8" x14ac:dyDescent="0.2">
      <c r="A123" s="84">
        <v>3</v>
      </c>
      <c r="B123" s="450"/>
      <c r="C123" s="450"/>
      <c r="D123" s="450"/>
      <c r="E123" s="137"/>
      <c r="F123" s="137"/>
      <c r="G123" s="137"/>
      <c r="H123" s="137"/>
    </row>
    <row r="124" spans="1:8" x14ac:dyDescent="0.2">
      <c r="A124" s="84">
        <v>4</v>
      </c>
      <c r="B124" s="450"/>
      <c r="C124" s="450"/>
      <c r="D124" s="450"/>
      <c r="E124" s="137"/>
      <c r="F124" s="137"/>
      <c r="G124" s="137"/>
      <c r="H124" s="137"/>
    </row>
    <row r="125" spans="1:8" x14ac:dyDescent="0.2">
      <c r="A125" s="84">
        <v>5</v>
      </c>
      <c r="B125" s="450"/>
      <c r="C125" s="450"/>
      <c r="D125" s="450"/>
      <c r="E125" s="125"/>
      <c r="F125" s="125"/>
      <c r="G125" s="125"/>
      <c r="H125" s="125"/>
    </row>
    <row r="126" spans="1:8" x14ac:dyDescent="0.2">
      <c r="A126" s="84">
        <v>6</v>
      </c>
      <c r="B126" s="450"/>
      <c r="C126" s="450"/>
      <c r="D126" s="450"/>
      <c r="E126" s="125"/>
      <c r="F126" s="270"/>
      <c r="G126" s="270"/>
      <c r="H126" s="270"/>
    </row>
    <row r="127" spans="1:8" x14ac:dyDescent="0.2">
      <c r="A127" s="84">
        <v>7</v>
      </c>
      <c r="B127" s="450"/>
      <c r="C127" s="450"/>
      <c r="D127" s="450"/>
      <c r="E127" s="270"/>
      <c r="F127" s="125"/>
      <c r="G127" s="315"/>
      <c r="H127" s="315"/>
    </row>
    <row r="128" spans="1:8" x14ac:dyDescent="0.2">
      <c r="A128" s="84">
        <v>8</v>
      </c>
      <c r="B128" s="450"/>
      <c r="C128" s="450"/>
      <c r="D128" s="450"/>
      <c r="E128" s="125"/>
      <c r="F128" s="125"/>
      <c r="G128" s="125"/>
      <c r="H128" s="125"/>
    </row>
    <row r="129" spans="1:8" x14ac:dyDescent="0.2">
      <c r="A129" s="84">
        <v>9</v>
      </c>
      <c r="B129" s="450"/>
      <c r="C129" s="450"/>
      <c r="D129" s="450"/>
      <c r="E129" s="137"/>
      <c r="F129" s="137"/>
      <c r="G129" s="315"/>
      <c r="H129" s="315"/>
    </row>
    <row r="130" spans="1:8" x14ac:dyDescent="0.2">
      <c r="A130" s="147">
        <v>10</v>
      </c>
      <c r="B130" s="451"/>
      <c r="C130" s="451"/>
      <c r="D130" s="451"/>
      <c r="E130" s="145"/>
      <c r="F130" s="145"/>
      <c r="G130" s="145"/>
      <c r="H130" s="145"/>
    </row>
    <row r="131" spans="1:8" x14ac:dyDescent="0.2">
      <c r="A131" s="108"/>
      <c r="D131" s="263" t="s">
        <v>22</v>
      </c>
      <c r="E131" s="143">
        <f>SUM(E120:E130)</f>
        <v>0</v>
      </c>
      <c r="F131" s="143">
        <f t="shared" ref="F131:H131" si="13">SUM(F120:F130)</f>
        <v>0</v>
      </c>
      <c r="G131" s="143">
        <f t="shared" si="13"/>
        <v>0</v>
      </c>
      <c r="H131" s="143">
        <f t="shared" si="13"/>
        <v>0</v>
      </c>
    </row>
  </sheetData>
  <mergeCells count="89">
    <mergeCell ref="D73:E73"/>
    <mergeCell ref="D75:E75"/>
    <mergeCell ref="D62:E62"/>
    <mergeCell ref="D74:E74"/>
    <mergeCell ref="D68:E68"/>
    <mergeCell ref="D65:E65"/>
    <mergeCell ref="D69:E69"/>
    <mergeCell ref="D71:E71"/>
    <mergeCell ref="D72:E72"/>
    <mergeCell ref="D64:E64"/>
    <mergeCell ref="D66:E66"/>
    <mergeCell ref="D67:E67"/>
    <mergeCell ref="B16:D16"/>
    <mergeCell ref="B22:D22"/>
    <mergeCell ref="B23:D23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84:D84"/>
    <mergeCell ref="D40:E40"/>
    <mergeCell ref="D47:E47"/>
    <mergeCell ref="D43:E43"/>
    <mergeCell ref="D45:E45"/>
    <mergeCell ref="D49:E49"/>
    <mergeCell ref="D50:E50"/>
    <mergeCell ref="D51:E51"/>
    <mergeCell ref="D52:E52"/>
    <mergeCell ref="D53:E53"/>
    <mergeCell ref="D54:E54"/>
    <mergeCell ref="D63:E63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0:D120"/>
    <mergeCell ref="B121:D121"/>
    <mergeCell ref="B122:D122"/>
    <mergeCell ref="B123:D123"/>
    <mergeCell ref="B129:D129"/>
    <mergeCell ref="B130:D130"/>
    <mergeCell ref="B124:D124"/>
    <mergeCell ref="B125:D125"/>
    <mergeCell ref="B126:D126"/>
    <mergeCell ref="B127:D127"/>
    <mergeCell ref="B128:D128"/>
    <mergeCell ref="D41:E41"/>
    <mergeCell ref="D42:E42"/>
    <mergeCell ref="D44:E44"/>
    <mergeCell ref="D46:E46"/>
    <mergeCell ref="D48:E48"/>
    <mergeCell ref="D61:E61"/>
    <mergeCell ref="D55:E55"/>
    <mergeCell ref="D56:E56"/>
    <mergeCell ref="D57:E57"/>
    <mergeCell ref="D60:E60"/>
    <mergeCell ref="D59:E59"/>
  </mergeCells>
  <pageMargins left="0.25" right="0.25" top="0.75" bottom="0.75" header="0.3" footer="0.3"/>
  <pageSetup scale="80"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8E058-B6C4-48A4-AE68-694E2AC6723F}">
  <sheetPr>
    <tabColor rgb="FFFFFF00"/>
    <pageSetUpPr fitToPage="1"/>
  </sheetPr>
  <dimension ref="A1:GY296"/>
  <sheetViews>
    <sheetView zoomScaleNormal="100" workbookViewId="0">
      <selection activeCell="I1" sqref="I1"/>
    </sheetView>
  </sheetViews>
  <sheetFormatPr defaultColWidth="9.140625" defaultRowHeight="12.75" x14ac:dyDescent="0.2"/>
  <cols>
    <col min="1" max="3" width="15.7109375" style="71" customWidth="1"/>
    <col min="4" max="4" width="15.7109375" style="125" customWidth="1"/>
    <col min="5" max="5" width="15.7109375" style="208" customWidth="1"/>
    <col min="6" max="8" width="15.7109375" style="71" customWidth="1"/>
    <col min="9" max="16384" width="9.140625" style="71"/>
  </cols>
  <sheetData>
    <row r="1" spans="1:8" ht="18" x14ac:dyDescent="0.25">
      <c r="A1" s="235" t="s">
        <v>473</v>
      </c>
      <c r="B1" s="234" t="s">
        <v>395</v>
      </c>
      <c r="C1" s="132"/>
      <c r="D1" s="115"/>
      <c r="E1" s="115"/>
      <c r="F1" s="115"/>
      <c r="G1" s="115"/>
      <c r="H1" s="115"/>
    </row>
    <row r="2" spans="1:8" x14ac:dyDescent="0.2">
      <c r="E2" s="71"/>
    </row>
    <row r="3" spans="1:8" x14ac:dyDescent="0.2">
      <c r="A3" s="141">
        <v>31.218</v>
      </c>
      <c r="B3" s="111" t="s">
        <v>140</v>
      </c>
      <c r="C3" s="133"/>
      <c r="D3" s="114"/>
      <c r="E3" s="114"/>
      <c r="F3" s="114"/>
      <c r="G3" s="115"/>
      <c r="H3" s="114"/>
    </row>
    <row r="4" spans="1:8" x14ac:dyDescent="0.2">
      <c r="B4" s="163"/>
      <c r="E4" s="97"/>
      <c r="F4" s="87"/>
      <c r="G4" s="87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449"/>
      <c r="C6" s="449"/>
      <c r="D6" s="449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450"/>
      <c r="C7" s="450"/>
      <c r="D7" s="450"/>
      <c r="E7" s="137"/>
      <c r="F7" s="137"/>
      <c r="G7" s="137"/>
      <c r="H7" s="137"/>
    </row>
    <row r="8" spans="1:8" x14ac:dyDescent="0.2">
      <c r="A8" s="84">
        <v>2</v>
      </c>
      <c r="B8" s="450"/>
      <c r="C8" s="450"/>
      <c r="D8" s="450"/>
      <c r="E8" s="137"/>
      <c r="F8" s="137"/>
      <c r="G8" s="125"/>
      <c r="H8" s="125"/>
    </row>
    <row r="9" spans="1:8" x14ac:dyDescent="0.2">
      <c r="A9" s="84">
        <v>3</v>
      </c>
      <c r="B9" s="450"/>
      <c r="C9" s="450"/>
      <c r="D9" s="450"/>
      <c r="E9" s="137"/>
      <c r="F9" s="137"/>
      <c r="G9" s="137"/>
      <c r="H9" s="137"/>
    </row>
    <row r="10" spans="1:8" x14ac:dyDescent="0.2">
      <c r="A10" s="84">
        <v>4</v>
      </c>
      <c r="B10" s="450"/>
      <c r="C10" s="450"/>
      <c r="D10" s="450"/>
      <c r="E10" s="137"/>
      <c r="F10" s="137"/>
      <c r="G10" s="137"/>
      <c r="H10" s="137"/>
    </row>
    <row r="11" spans="1:8" x14ac:dyDescent="0.2">
      <c r="A11" s="84">
        <v>5</v>
      </c>
      <c r="B11" s="450"/>
      <c r="C11" s="450"/>
      <c r="D11" s="450"/>
      <c r="E11" s="125"/>
      <c r="F11" s="125"/>
      <c r="G11" s="125"/>
      <c r="H11" s="125"/>
    </row>
    <row r="12" spans="1:8" x14ac:dyDescent="0.2">
      <c r="A12" s="84">
        <v>6</v>
      </c>
      <c r="B12" s="450"/>
      <c r="C12" s="450"/>
      <c r="D12" s="450"/>
      <c r="E12" s="125"/>
      <c r="F12" s="270"/>
      <c r="G12" s="270"/>
      <c r="H12" s="270"/>
    </row>
    <row r="13" spans="1:8" x14ac:dyDescent="0.2">
      <c r="A13" s="84">
        <v>7</v>
      </c>
      <c r="B13" s="450"/>
      <c r="C13" s="450"/>
      <c r="D13" s="450"/>
      <c r="E13" s="270"/>
      <c r="F13" s="125"/>
      <c r="G13" s="315"/>
      <c r="H13" s="315"/>
    </row>
    <row r="14" spans="1:8" x14ac:dyDescent="0.2">
      <c r="A14" s="84">
        <v>8</v>
      </c>
      <c r="B14" s="450"/>
      <c r="C14" s="450"/>
      <c r="D14" s="450"/>
      <c r="E14" s="125"/>
      <c r="F14" s="125"/>
      <c r="G14" s="125"/>
      <c r="H14" s="125"/>
    </row>
    <row r="15" spans="1:8" x14ac:dyDescent="0.2">
      <c r="A15" s="84">
        <v>9</v>
      </c>
      <c r="B15" s="450"/>
      <c r="C15" s="450"/>
      <c r="D15" s="450"/>
      <c r="E15" s="137"/>
      <c r="F15" s="137"/>
      <c r="G15" s="315"/>
      <c r="H15" s="315"/>
    </row>
    <row r="16" spans="1:8" x14ac:dyDescent="0.2">
      <c r="A16" s="147">
        <v>10</v>
      </c>
      <c r="B16" s="451"/>
      <c r="C16" s="451"/>
      <c r="D16" s="451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B18" s="163"/>
      <c r="E18" s="97"/>
      <c r="F18" s="87"/>
      <c r="G18" s="87"/>
    </row>
    <row r="19" spans="1:8" x14ac:dyDescent="0.2">
      <c r="A19" s="117">
        <v>31.23</v>
      </c>
      <c r="B19" s="111" t="s">
        <v>142</v>
      </c>
      <c r="C19" s="133"/>
      <c r="D19" s="114"/>
      <c r="E19" s="114"/>
      <c r="F19" s="114"/>
      <c r="G19" s="115"/>
      <c r="H19" s="114"/>
    </row>
    <row r="20" spans="1:8" x14ac:dyDescent="0.2">
      <c r="D20" s="71"/>
      <c r="E20" s="71"/>
      <c r="F20" s="84"/>
      <c r="G20" s="87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449"/>
      <c r="C22" s="449"/>
      <c r="D22" s="44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450"/>
      <c r="C23" s="450"/>
      <c r="D23" s="450"/>
      <c r="E23" s="137"/>
      <c r="F23" s="137"/>
      <c r="G23" s="137"/>
      <c r="H23" s="137"/>
    </row>
    <row r="24" spans="1:8" x14ac:dyDescent="0.2">
      <c r="A24" s="84">
        <v>2</v>
      </c>
      <c r="B24" s="450"/>
      <c r="C24" s="450"/>
      <c r="D24" s="450"/>
      <c r="E24" s="137"/>
      <c r="F24" s="137"/>
      <c r="G24" s="125"/>
      <c r="H24" s="125"/>
    </row>
    <row r="25" spans="1:8" x14ac:dyDescent="0.2">
      <c r="A25" s="84">
        <v>3</v>
      </c>
      <c r="B25" s="450"/>
      <c r="C25" s="450"/>
      <c r="D25" s="450"/>
      <c r="E25" s="137"/>
      <c r="F25" s="137"/>
      <c r="G25" s="137"/>
      <c r="H25" s="137"/>
    </row>
    <row r="26" spans="1:8" x14ac:dyDescent="0.2">
      <c r="A26" s="84">
        <v>4</v>
      </c>
      <c r="B26" s="450"/>
      <c r="C26" s="450"/>
      <c r="D26" s="450"/>
      <c r="E26" s="137"/>
      <c r="F26" s="137"/>
      <c r="G26" s="137"/>
      <c r="H26" s="137"/>
    </row>
    <row r="27" spans="1:8" x14ac:dyDescent="0.2">
      <c r="A27" s="84">
        <v>5</v>
      </c>
      <c r="B27" s="450"/>
      <c r="C27" s="450"/>
      <c r="D27" s="450"/>
      <c r="E27" s="125"/>
      <c r="F27" s="125"/>
      <c r="G27" s="125"/>
      <c r="H27" s="125"/>
    </row>
    <row r="28" spans="1:8" x14ac:dyDescent="0.2">
      <c r="A28" s="84">
        <v>6</v>
      </c>
      <c r="B28" s="450"/>
      <c r="C28" s="450"/>
      <c r="D28" s="450"/>
      <c r="E28" s="125"/>
      <c r="F28" s="270"/>
      <c r="G28" s="270"/>
      <c r="H28" s="270"/>
    </row>
    <row r="29" spans="1:8" x14ac:dyDescent="0.2">
      <c r="A29" s="84">
        <v>7</v>
      </c>
      <c r="B29" s="450"/>
      <c r="C29" s="450"/>
      <c r="D29" s="450"/>
      <c r="E29" s="270"/>
      <c r="F29" s="125"/>
      <c r="G29" s="315"/>
      <c r="H29" s="315"/>
    </row>
    <row r="30" spans="1:8" x14ac:dyDescent="0.2">
      <c r="A30" s="84">
        <v>8</v>
      </c>
      <c r="B30" s="450"/>
      <c r="C30" s="450"/>
      <c r="D30" s="450"/>
      <c r="E30" s="125"/>
      <c r="F30" s="125"/>
      <c r="G30" s="125"/>
      <c r="H30" s="125"/>
    </row>
    <row r="31" spans="1:8" x14ac:dyDescent="0.2">
      <c r="A31" s="84">
        <v>9</v>
      </c>
      <c r="B31" s="450"/>
      <c r="C31" s="450"/>
      <c r="D31" s="450"/>
      <c r="E31" s="137"/>
      <c r="F31" s="137"/>
      <c r="G31" s="315"/>
      <c r="H31" s="315"/>
    </row>
    <row r="32" spans="1:8" x14ac:dyDescent="0.2">
      <c r="A32" s="147">
        <v>10</v>
      </c>
      <c r="B32" s="451"/>
      <c r="C32" s="451"/>
      <c r="D32" s="451"/>
      <c r="E32" s="145"/>
      <c r="F32" s="145"/>
      <c r="G32" s="145"/>
      <c r="H32" s="145"/>
    </row>
    <row r="33" spans="1:8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A34" s="108"/>
      <c r="D34" s="263"/>
      <c r="E34" s="143"/>
      <c r="F34" s="143"/>
      <c r="G34" s="143"/>
      <c r="H34" s="143"/>
    </row>
    <row r="35" spans="1:8" x14ac:dyDescent="0.2">
      <c r="A35" s="117">
        <v>31.26</v>
      </c>
      <c r="B35" s="111" t="s">
        <v>144</v>
      </c>
      <c r="C35" s="133"/>
      <c r="D35" s="154"/>
      <c r="E35" s="154"/>
      <c r="F35" s="154"/>
      <c r="G35" s="267"/>
      <c r="H35" s="154"/>
    </row>
    <row r="36" spans="1:8" x14ac:dyDescent="0.2">
      <c r="A36" s="125"/>
      <c r="E36" s="71"/>
    </row>
    <row r="37" spans="1:8" x14ac:dyDescent="0.2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">
      <c r="A38" s="84" t="s">
        <v>434</v>
      </c>
      <c r="B38" s="449"/>
      <c r="C38" s="449"/>
      <c r="D38" s="449"/>
      <c r="E38" s="226">
        <v>0</v>
      </c>
      <c r="F38" s="226">
        <v>0</v>
      </c>
      <c r="G38" s="226">
        <v>0</v>
      </c>
      <c r="H38" s="226">
        <v>0</v>
      </c>
    </row>
    <row r="39" spans="1:8" x14ac:dyDescent="0.2">
      <c r="A39" s="84">
        <v>1</v>
      </c>
      <c r="B39" s="450"/>
      <c r="C39" s="450"/>
      <c r="D39" s="450"/>
      <c r="E39" s="137"/>
      <c r="F39" s="137"/>
      <c r="G39" s="137"/>
      <c r="H39" s="137"/>
    </row>
    <row r="40" spans="1:8" x14ac:dyDescent="0.2">
      <c r="A40" s="84">
        <v>2</v>
      </c>
      <c r="B40" s="450"/>
      <c r="C40" s="450"/>
      <c r="D40" s="450"/>
      <c r="E40" s="137"/>
      <c r="F40" s="137"/>
      <c r="G40" s="125"/>
      <c r="H40" s="125"/>
    </row>
    <row r="41" spans="1:8" x14ac:dyDescent="0.2">
      <c r="A41" s="84">
        <v>3</v>
      </c>
      <c r="B41" s="450"/>
      <c r="C41" s="450"/>
      <c r="D41" s="450"/>
      <c r="E41" s="137"/>
      <c r="F41" s="137"/>
      <c r="G41" s="137"/>
      <c r="H41" s="137"/>
    </row>
    <row r="42" spans="1:8" x14ac:dyDescent="0.2">
      <c r="A42" s="84">
        <v>4</v>
      </c>
      <c r="B42" s="450"/>
      <c r="C42" s="450"/>
      <c r="D42" s="450"/>
      <c r="E42" s="137"/>
      <c r="F42" s="137"/>
      <c r="G42" s="137"/>
      <c r="H42" s="137"/>
    </row>
    <row r="43" spans="1:8" x14ac:dyDescent="0.2">
      <c r="A43" s="84">
        <v>5</v>
      </c>
      <c r="B43" s="450"/>
      <c r="C43" s="450"/>
      <c r="D43" s="450"/>
      <c r="E43" s="125"/>
      <c r="F43" s="125"/>
      <c r="G43" s="125"/>
      <c r="H43" s="125"/>
    </row>
    <row r="44" spans="1:8" x14ac:dyDescent="0.2">
      <c r="A44" s="84">
        <v>6</v>
      </c>
      <c r="B44" s="450"/>
      <c r="C44" s="450"/>
      <c r="D44" s="450"/>
      <c r="E44" s="125"/>
      <c r="F44" s="270"/>
      <c r="G44" s="270"/>
      <c r="H44" s="270"/>
    </row>
    <row r="45" spans="1:8" x14ac:dyDescent="0.2">
      <c r="A45" s="84">
        <v>7</v>
      </c>
      <c r="B45" s="450"/>
      <c r="C45" s="450"/>
      <c r="D45" s="450"/>
      <c r="E45" s="270"/>
      <c r="F45" s="125"/>
      <c r="G45" s="315"/>
      <c r="H45" s="315"/>
    </row>
    <row r="46" spans="1:8" x14ac:dyDescent="0.2">
      <c r="A46" s="84">
        <v>8</v>
      </c>
      <c r="B46" s="450"/>
      <c r="C46" s="450"/>
      <c r="D46" s="450"/>
      <c r="E46" s="125"/>
      <c r="F46" s="125"/>
      <c r="G46" s="125"/>
      <c r="H46" s="125"/>
    </row>
    <row r="47" spans="1:8" x14ac:dyDescent="0.2">
      <c r="A47" s="84">
        <v>9</v>
      </c>
      <c r="B47" s="450"/>
      <c r="C47" s="450"/>
      <c r="D47" s="450"/>
      <c r="E47" s="137"/>
      <c r="F47" s="137"/>
      <c r="G47" s="315"/>
      <c r="H47" s="315"/>
    </row>
    <row r="48" spans="1:8" x14ac:dyDescent="0.2">
      <c r="A48" s="147">
        <v>10</v>
      </c>
      <c r="B48" s="451"/>
      <c r="C48" s="451"/>
      <c r="D48" s="451"/>
      <c r="E48" s="145"/>
      <c r="F48" s="145"/>
      <c r="G48" s="145"/>
      <c r="H48" s="145"/>
    </row>
    <row r="49" spans="1:8" x14ac:dyDescent="0.2">
      <c r="A49" s="108"/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x14ac:dyDescent="0.2">
      <c r="A50" s="125"/>
      <c r="E50" s="71"/>
    </row>
    <row r="51" spans="1:8" ht="18" x14ac:dyDescent="0.25">
      <c r="A51" s="235" t="s">
        <v>474</v>
      </c>
      <c r="B51" s="234" t="s">
        <v>396</v>
      </c>
      <c r="C51" s="132"/>
      <c r="D51" s="115"/>
      <c r="E51" s="115"/>
      <c r="F51" s="115"/>
      <c r="G51" s="115"/>
      <c r="H51" s="115"/>
    </row>
    <row r="52" spans="1:8" x14ac:dyDescent="0.2">
      <c r="E52" s="71"/>
    </row>
    <row r="53" spans="1:8" x14ac:dyDescent="0.2">
      <c r="A53" s="117">
        <v>32.130000000000003</v>
      </c>
      <c r="B53" s="111" t="s">
        <v>146</v>
      </c>
      <c r="C53" s="133"/>
      <c r="D53" s="154"/>
      <c r="E53" s="154"/>
      <c r="F53" s="154"/>
      <c r="G53" s="267"/>
      <c r="H53" s="154"/>
    </row>
    <row r="54" spans="1:8" x14ac:dyDescent="0.2">
      <c r="A54" s="125"/>
      <c r="D54" s="79"/>
      <c r="E54" s="79"/>
      <c r="F54" s="79"/>
      <c r="G54" s="94"/>
      <c r="H54" s="79"/>
    </row>
    <row r="55" spans="1:8" x14ac:dyDescent="0.2">
      <c r="A55" s="269"/>
      <c r="B55" s="139"/>
      <c r="C55" s="139"/>
      <c r="D55" s="262"/>
      <c r="E55" s="145" t="s">
        <v>433</v>
      </c>
      <c r="F55" s="145" t="s">
        <v>433</v>
      </c>
      <c r="G55" s="145" t="s">
        <v>433</v>
      </c>
      <c r="H55" s="145" t="s">
        <v>433</v>
      </c>
    </row>
    <row r="56" spans="1:8" x14ac:dyDescent="0.2">
      <c r="A56" s="84" t="s">
        <v>434</v>
      </c>
      <c r="B56" s="449"/>
      <c r="C56" s="449"/>
      <c r="D56" s="449"/>
      <c r="E56" s="226">
        <v>0</v>
      </c>
      <c r="F56" s="226">
        <v>0</v>
      </c>
      <c r="G56" s="226">
        <v>0</v>
      </c>
      <c r="H56" s="226">
        <v>0</v>
      </c>
    </row>
    <row r="57" spans="1:8" x14ac:dyDescent="0.2">
      <c r="A57" s="84">
        <v>1</v>
      </c>
      <c r="B57" s="450"/>
      <c r="C57" s="450"/>
      <c r="D57" s="450"/>
      <c r="E57" s="137"/>
      <c r="F57" s="137"/>
      <c r="G57" s="137"/>
      <c r="H57" s="137"/>
    </row>
    <row r="58" spans="1:8" x14ac:dyDescent="0.2">
      <c r="A58" s="84">
        <v>2</v>
      </c>
      <c r="B58" s="450"/>
      <c r="C58" s="450"/>
      <c r="D58" s="450"/>
      <c r="E58" s="137"/>
      <c r="F58" s="137"/>
      <c r="G58" s="125"/>
      <c r="H58" s="125"/>
    </row>
    <row r="59" spans="1:8" x14ac:dyDescent="0.2">
      <c r="A59" s="84">
        <v>3</v>
      </c>
      <c r="B59" s="450"/>
      <c r="C59" s="450"/>
      <c r="D59" s="450"/>
      <c r="E59" s="137"/>
      <c r="F59" s="137"/>
      <c r="G59" s="137"/>
      <c r="H59" s="137"/>
    </row>
    <row r="60" spans="1:8" x14ac:dyDescent="0.2">
      <c r="A60" s="84">
        <v>4</v>
      </c>
      <c r="B60" s="450"/>
      <c r="C60" s="450"/>
      <c r="D60" s="450"/>
      <c r="E60" s="137"/>
      <c r="F60" s="137"/>
      <c r="G60" s="137"/>
      <c r="H60" s="137"/>
    </row>
    <row r="61" spans="1:8" x14ac:dyDescent="0.2">
      <c r="A61" s="84">
        <v>5</v>
      </c>
      <c r="B61" s="450"/>
      <c r="C61" s="450"/>
      <c r="D61" s="450"/>
      <c r="E61" s="125"/>
      <c r="F61" s="125"/>
      <c r="G61" s="125"/>
      <c r="H61" s="125"/>
    </row>
    <row r="62" spans="1:8" x14ac:dyDescent="0.2">
      <c r="A62" s="84">
        <v>6</v>
      </c>
      <c r="B62" s="450"/>
      <c r="C62" s="450"/>
      <c r="D62" s="450"/>
      <c r="E62" s="125"/>
      <c r="F62" s="270"/>
      <c r="G62" s="270"/>
      <c r="H62" s="270"/>
    </row>
    <row r="63" spans="1:8" x14ac:dyDescent="0.2">
      <c r="A63" s="84">
        <v>7</v>
      </c>
      <c r="B63" s="450"/>
      <c r="C63" s="450"/>
      <c r="D63" s="450"/>
      <c r="E63" s="270"/>
      <c r="F63" s="125"/>
      <c r="G63" s="315"/>
      <c r="H63" s="315"/>
    </row>
    <row r="64" spans="1:8" x14ac:dyDescent="0.2">
      <c r="A64" s="84">
        <v>8</v>
      </c>
      <c r="B64" s="450"/>
      <c r="C64" s="450"/>
      <c r="D64" s="450"/>
      <c r="E64" s="125"/>
      <c r="F64" s="125"/>
      <c r="G64" s="125"/>
      <c r="H64" s="125"/>
    </row>
    <row r="65" spans="1:207" x14ac:dyDescent="0.2">
      <c r="A65" s="84">
        <v>9</v>
      </c>
      <c r="B65" s="450"/>
      <c r="C65" s="450"/>
      <c r="D65" s="450"/>
      <c r="E65" s="137"/>
      <c r="F65" s="137"/>
      <c r="G65" s="315"/>
      <c r="H65" s="315"/>
    </row>
    <row r="66" spans="1:207" x14ac:dyDescent="0.2">
      <c r="A66" s="147">
        <v>10</v>
      </c>
      <c r="B66" s="451"/>
      <c r="C66" s="451"/>
      <c r="D66" s="451"/>
      <c r="E66" s="145"/>
      <c r="F66" s="145"/>
      <c r="G66" s="145"/>
      <c r="H66" s="145"/>
    </row>
    <row r="67" spans="1:207" x14ac:dyDescent="0.2">
      <c r="A67" s="108"/>
      <c r="D67" s="263" t="s">
        <v>22</v>
      </c>
      <c r="E67" s="143">
        <f>SUM(E56:E66)</f>
        <v>0</v>
      </c>
      <c r="F67" s="143">
        <f t="shared" ref="F67:H67" si="3">SUM(F56:F66)</f>
        <v>0</v>
      </c>
      <c r="G67" s="143">
        <f t="shared" si="3"/>
        <v>0</v>
      </c>
      <c r="H67" s="143">
        <f t="shared" si="3"/>
        <v>0</v>
      </c>
    </row>
    <row r="68" spans="1:207" x14ac:dyDescent="0.2">
      <c r="A68" s="125"/>
      <c r="D68" s="79"/>
      <c r="E68" s="79"/>
      <c r="F68" s="79"/>
      <c r="G68" s="94"/>
      <c r="H68" s="79"/>
    </row>
    <row r="69" spans="1:207" x14ac:dyDescent="0.2">
      <c r="A69" s="266" t="s">
        <v>476</v>
      </c>
      <c r="D69" s="79"/>
      <c r="E69" s="79"/>
      <c r="F69" s="79"/>
      <c r="G69" s="94"/>
      <c r="H69" s="79"/>
    </row>
    <row r="70" spans="1:207" s="237" customFormat="1" ht="13.5" thickBot="1" x14ac:dyDescent="0.25">
      <c r="A70" s="106" t="s">
        <v>397</v>
      </c>
      <c r="B70" s="71"/>
      <c r="C70" s="125">
        <v>0</v>
      </c>
      <c r="D70" s="78" t="s">
        <v>214</v>
      </c>
      <c r="E70" s="71"/>
      <c r="F70" s="71"/>
      <c r="G70" s="94"/>
      <c r="H70" s="78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1"/>
      <c r="CL70" s="71"/>
      <c r="CM70" s="71"/>
      <c r="CN70" s="71"/>
      <c r="CO70" s="71"/>
      <c r="CP70" s="71"/>
      <c r="CQ70" s="71"/>
      <c r="CR70" s="71"/>
      <c r="CS70" s="71"/>
      <c r="CT70" s="71"/>
      <c r="CU70" s="71"/>
      <c r="CV70" s="71"/>
      <c r="CW70" s="71"/>
      <c r="CX70" s="71"/>
      <c r="CY70" s="71"/>
      <c r="CZ70" s="71"/>
      <c r="DA70" s="71"/>
      <c r="DB70" s="71"/>
      <c r="DC70" s="71"/>
      <c r="DD70" s="71"/>
      <c r="DE70" s="71"/>
      <c r="DF70" s="71"/>
      <c r="DG70" s="71"/>
      <c r="DH70" s="71"/>
      <c r="DI70" s="71"/>
      <c r="DJ70" s="71"/>
      <c r="DK70" s="71"/>
      <c r="DL70" s="71"/>
      <c r="DM70" s="71"/>
      <c r="DN70" s="71"/>
      <c r="DO70" s="71"/>
      <c r="DP70" s="71"/>
      <c r="DQ70" s="71"/>
      <c r="DR70" s="71"/>
      <c r="DS70" s="71"/>
      <c r="DT70" s="71"/>
      <c r="DU70" s="71"/>
      <c r="DV70" s="71"/>
      <c r="DW70" s="71"/>
      <c r="DX70" s="71"/>
      <c r="DY70" s="71"/>
      <c r="DZ70" s="71"/>
      <c r="EA70" s="71"/>
      <c r="EB70" s="71"/>
      <c r="EC70" s="71"/>
      <c r="ED70" s="71"/>
      <c r="EE70" s="71"/>
      <c r="EF70" s="71"/>
      <c r="EG70" s="71"/>
      <c r="EH70" s="71"/>
      <c r="EI70" s="71"/>
      <c r="EJ70" s="71"/>
      <c r="EK70" s="71"/>
      <c r="EL70" s="71"/>
      <c r="EM70" s="71"/>
      <c r="EN70" s="71"/>
      <c r="EO70" s="71"/>
      <c r="EP70" s="71"/>
      <c r="EQ70" s="71"/>
      <c r="ER70" s="71"/>
      <c r="ES70" s="71"/>
      <c r="ET70" s="71"/>
      <c r="EU70" s="71"/>
      <c r="EV70" s="71"/>
      <c r="EW70" s="71"/>
      <c r="EX70" s="71"/>
      <c r="EY70" s="71"/>
      <c r="EZ70" s="71"/>
      <c r="FA70" s="71"/>
      <c r="FB70" s="71"/>
      <c r="FC70" s="71"/>
      <c r="FD70" s="71"/>
      <c r="FE70" s="71"/>
      <c r="FF70" s="71"/>
      <c r="FG70" s="71"/>
      <c r="FH70" s="71"/>
      <c r="FI70" s="71"/>
      <c r="FJ70" s="71"/>
      <c r="FK70" s="71"/>
      <c r="FL70" s="71"/>
      <c r="FM70" s="71"/>
      <c r="FN70" s="71"/>
      <c r="FO70" s="71"/>
      <c r="FP70" s="71"/>
      <c r="FQ70" s="71"/>
      <c r="FR70" s="71"/>
      <c r="FS70" s="71"/>
      <c r="FT70" s="71"/>
      <c r="FU70" s="71"/>
      <c r="FV70" s="71"/>
      <c r="FW70" s="71"/>
      <c r="FX70" s="71"/>
      <c r="FY70" s="71"/>
      <c r="FZ70" s="71"/>
      <c r="GA70" s="71"/>
      <c r="GB70" s="71"/>
      <c r="GC70" s="71"/>
      <c r="GD70" s="71"/>
      <c r="GE70" s="71"/>
      <c r="GF70" s="71"/>
      <c r="GG70" s="71"/>
      <c r="GH70" s="71"/>
      <c r="GI70" s="71"/>
      <c r="GJ70" s="71"/>
      <c r="GK70" s="71"/>
      <c r="GL70" s="71"/>
      <c r="GM70" s="71"/>
      <c r="GN70" s="71"/>
      <c r="GO70" s="71"/>
      <c r="GP70" s="71"/>
      <c r="GQ70" s="71"/>
      <c r="GR70" s="71"/>
      <c r="GS70" s="71"/>
      <c r="GT70" s="71"/>
      <c r="GU70" s="71"/>
      <c r="GV70" s="71"/>
      <c r="GW70" s="71"/>
      <c r="GX70" s="71"/>
      <c r="GY70" s="71"/>
    </row>
    <row r="71" spans="1:207" ht="13.5" thickTop="1" x14ac:dyDescent="0.2">
      <c r="A71" s="106" t="s">
        <v>398</v>
      </c>
      <c r="C71" s="125">
        <v>0</v>
      </c>
      <c r="D71" s="78" t="s">
        <v>214</v>
      </c>
      <c r="E71" s="71"/>
      <c r="G71" s="94"/>
      <c r="H71" s="78"/>
    </row>
    <row r="72" spans="1:207" x14ac:dyDescent="0.2">
      <c r="A72" s="106" t="s">
        <v>399</v>
      </c>
      <c r="C72" s="125">
        <v>0</v>
      </c>
      <c r="D72" s="78" t="s">
        <v>214</v>
      </c>
      <c r="E72" s="71"/>
      <c r="F72" s="91"/>
      <c r="G72" s="75"/>
      <c r="H72" s="91"/>
    </row>
    <row r="73" spans="1:207" x14ac:dyDescent="0.2">
      <c r="A73" s="106" t="s">
        <v>492</v>
      </c>
      <c r="C73" s="125">
        <v>0</v>
      </c>
      <c r="D73" s="78" t="s">
        <v>214</v>
      </c>
      <c r="E73" s="71"/>
    </row>
    <row r="74" spans="1:207" x14ac:dyDescent="0.2">
      <c r="A74" s="106" t="s">
        <v>490</v>
      </c>
      <c r="C74" s="125">
        <v>0</v>
      </c>
      <c r="D74" s="78" t="s">
        <v>214</v>
      </c>
      <c r="E74" s="71"/>
    </row>
    <row r="75" spans="1:207" x14ac:dyDescent="0.2">
      <c r="A75" s="106" t="s">
        <v>491</v>
      </c>
      <c r="C75" s="125">
        <v>0</v>
      </c>
      <c r="D75" s="78" t="s">
        <v>214</v>
      </c>
      <c r="E75" s="71"/>
    </row>
    <row r="76" spans="1:207" x14ac:dyDescent="0.2">
      <c r="A76" s="194" t="s">
        <v>493</v>
      </c>
      <c r="B76" s="139"/>
      <c r="C76" s="125">
        <v>0</v>
      </c>
      <c r="D76" s="78" t="s">
        <v>214</v>
      </c>
      <c r="E76" s="71"/>
    </row>
    <row r="77" spans="1:207" x14ac:dyDescent="0.2">
      <c r="B77" s="91"/>
      <c r="C77" s="224">
        <f>SUM(C70:C76)</f>
        <v>0</v>
      </c>
      <c r="D77" s="273" t="s">
        <v>214</v>
      </c>
      <c r="E77" s="71"/>
      <c r="F77" s="140"/>
      <c r="G77" s="94"/>
      <c r="H77" s="78"/>
    </row>
    <row r="78" spans="1:207" x14ac:dyDescent="0.2">
      <c r="D78" s="71"/>
      <c r="E78" s="71"/>
      <c r="F78" s="140"/>
      <c r="G78" s="94"/>
      <c r="H78" s="78"/>
    </row>
    <row r="79" spans="1:207" x14ac:dyDescent="0.2">
      <c r="A79" s="265" t="s">
        <v>15</v>
      </c>
      <c r="C79" s="91"/>
      <c r="D79" s="71"/>
      <c r="E79" s="71"/>
    </row>
    <row r="80" spans="1:207" x14ac:dyDescent="0.2">
      <c r="A80" s="106" t="s">
        <v>400</v>
      </c>
      <c r="C80" s="211"/>
      <c r="D80" s="71">
        <v>0</v>
      </c>
      <c r="E80" s="82">
        <v>75</v>
      </c>
      <c r="F80" s="71" t="s">
        <v>197</v>
      </c>
      <c r="G80" s="82">
        <f>D80*E80</f>
        <v>0</v>
      </c>
    </row>
    <row r="81" spans="1:7" x14ac:dyDescent="0.2">
      <c r="A81" s="106" t="s">
        <v>502</v>
      </c>
      <c r="C81" s="211"/>
      <c r="D81" s="71">
        <v>0</v>
      </c>
      <c r="E81" s="82">
        <v>16</v>
      </c>
      <c r="F81" s="71" t="s">
        <v>216</v>
      </c>
      <c r="G81" s="82">
        <f>D81*E81</f>
        <v>0</v>
      </c>
    </row>
    <row r="82" spans="1:7" x14ac:dyDescent="0.2">
      <c r="A82" s="106" t="s">
        <v>217</v>
      </c>
      <c r="C82" s="211"/>
      <c r="D82" s="71">
        <v>0</v>
      </c>
      <c r="E82" s="82">
        <v>131.85</v>
      </c>
      <c r="F82" s="71" t="s">
        <v>218</v>
      </c>
      <c r="G82" s="82">
        <f>D82*E82</f>
        <v>0</v>
      </c>
    </row>
    <row r="83" spans="1:7" x14ac:dyDescent="0.2">
      <c r="A83" s="106" t="s">
        <v>401</v>
      </c>
      <c r="C83" s="211"/>
      <c r="D83" s="71">
        <v>0</v>
      </c>
      <c r="E83" s="82">
        <v>150</v>
      </c>
      <c r="F83" s="71" t="s">
        <v>197</v>
      </c>
      <c r="G83" s="82">
        <f>D83*E83</f>
        <v>0</v>
      </c>
    </row>
    <row r="84" spans="1:7" x14ac:dyDescent="0.2">
      <c r="C84" s="211"/>
      <c r="D84" s="78"/>
      <c r="E84" s="121"/>
      <c r="F84" s="78"/>
      <c r="G84" s="78"/>
    </row>
    <row r="85" spans="1:7" x14ac:dyDescent="0.2">
      <c r="A85" s="140" t="s">
        <v>221</v>
      </c>
      <c r="C85" s="210"/>
      <c r="D85" s="71"/>
      <c r="E85" s="82"/>
      <c r="G85" s="82"/>
    </row>
    <row r="86" spans="1:7" x14ac:dyDescent="0.2">
      <c r="A86" s="71" t="s">
        <v>495</v>
      </c>
      <c r="C86" s="78"/>
      <c r="D86" s="71">
        <v>0</v>
      </c>
      <c r="E86" s="82">
        <v>0</v>
      </c>
      <c r="F86" s="71" t="s">
        <v>214</v>
      </c>
      <c r="G86" s="82">
        <f t="shared" ref="G86:G102" si="4">D86*E86</f>
        <v>0</v>
      </c>
    </row>
    <row r="87" spans="1:7" x14ac:dyDescent="0.2">
      <c r="A87" s="71" t="s">
        <v>499</v>
      </c>
      <c r="D87" s="71">
        <v>0</v>
      </c>
      <c r="E87" s="82">
        <v>0</v>
      </c>
      <c r="F87" s="71" t="s">
        <v>224</v>
      </c>
      <c r="G87" s="82">
        <f>D87*E87</f>
        <v>0</v>
      </c>
    </row>
    <row r="88" spans="1:7" x14ac:dyDescent="0.2">
      <c r="A88" s="71" t="s">
        <v>402</v>
      </c>
      <c r="D88" s="71">
        <v>0</v>
      </c>
      <c r="E88" s="82">
        <v>0</v>
      </c>
      <c r="F88" s="71" t="s">
        <v>214</v>
      </c>
      <c r="G88" s="82">
        <f>D88*E88</f>
        <v>0</v>
      </c>
    </row>
    <row r="89" spans="1:7" x14ac:dyDescent="0.2">
      <c r="A89" s="71" t="s">
        <v>496</v>
      </c>
      <c r="D89" s="71">
        <v>0</v>
      </c>
      <c r="E89" s="82">
        <v>0</v>
      </c>
      <c r="F89" s="71" t="s">
        <v>214</v>
      </c>
      <c r="G89" s="82">
        <f t="shared" si="4"/>
        <v>0</v>
      </c>
    </row>
    <row r="90" spans="1:7" x14ac:dyDescent="0.2">
      <c r="A90" s="71" t="s">
        <v>494</v>
      </c>
      <c r="D90" s="71">
        <v>0</v>
      </c>
      <c r="E90" s="82">
        <v>0</v>
      </c>
      <c r="F90" s="71" t="s">
        <v>214</v>
      </c>
      <c r="G90" s="82">
        <f t="shared" si="4"/>
        <v>0</v>
      </c>
    </row>
    <row r="91" spans="1:7" x14ac:dyDescent="0.2">
      <c r="A91" s="71" t="s">
        <v>398</v>
      </c>
      <c r="D91" s="71">
        <v>0</v>
      </c>
      <c r="E91" s="82">
        <v>800</v>
      </c>
      <c r="F91" s="71" t="s">
        <v>197</v>
      </c>
      <c r="G91" s="82">
        <f t="shared" si="4"/>
        <v>0</v>
      </c>
    </row>
    <row r="92" spans="1:7" x14ac:dyDescent="0.2">
      <c r="A92" s="71" t="s">
        <v>405</v>
      </c>
      <c r="D92" s="71">
        <v>0</v>
      </c>
      <c r="E92" s="82">
        <v>0</v>
      </c>
      <c r="F92" s="71" t="s">
        <v>224</v>
      </c>
      <c r="G92" s="82">
        <f t="shared" si="4"/>
        <v>0</v>
      </c>
    </row>
    <row r="93" spans="1:7" x14ac:dyDescent="0.2">
      <c r="A93" s="71" t="s">
        <v>498</v>
      </c>
      <c r="D93" s="71">
        <v>0</v>
      </c>
      <c r="E93" s="82">
        <v>0</v>
      </c>
      <c r="F93" s="71" t="s">
        <v>214</v>
      </c>
      <c r="G93" s="82">
        <f t="shared" ref="G93" si="5">D93*E93</f>
        <v>0</v>
      </c>
    </row>
    <row r="94" spans="1:7" x14ac:dyDescent="0.2">
      <c r="A94" s="71" t="s">
        <v>500</v>
      </c>
      <c r="D94" s="71">
        <v>0</v>
      </c>
      <c r="E94" s="82">
        <v>0</v>
      </c>
      <c r="F94" s="71" t="s">
        <v>214</v>
      </c>
      <c r="G94" s="82">
        <f t="shared" si="4"/>
        <v>0</v>
      </c>
    </row>
    <row r="95" spans="1:7" x14ac:dyDescent="0.2">
      <c r="A95" s="71" t="s">
        <v>497</v>
      </c>
      <c r="D95" s="71">
        <v>0</v>
      </c>
      <c r="E95" s="82">
        <v>0</v>
      </c>
      <c r="F95" s="71" t="s">
        <v>214</v>
      </c>
      <c r="G95" s="82">
        <f t="shared" si="4"/>
        <v>0</v>
      </c>
    </row>
    <row r="96" spans="1:7" x14ac:dyDescent="0.2">
      <c r="A96" s="71" t="s">
        <v>501</v>
      </c>
      <c r="D96" s="71">
        <v>0</v>
      </c>
      <c r="E96" s="82">
        <v>0</v>
      </c>
      <c r="F96" s="71" t="s">
        <v>224</v>
      </c>
      <c r="G96" s="82">
        <f t="shared" si="4"/>
        <v>0</v>
      </c>
    </row>
    <row r="97" spans="1:8" x14ac:dyDescent="0.2">
      <c r="A97" s="71" t="s">
        <v>406</v>
      </c>
      <c r="D97" s="71">
        <v>0</v>
      </c>
      <c r="E97" s="82">
        <v>0</v>
      </c>
      <c r="F97" s="71" t="s">
        <v>224</v>
      </c>
      <c r="G97" s="82">
        <f>D97*E97</f>
        <v>0</v>
      </c>
    </row>
    <row r="98" spans="1:8" x14ac:dyDescent="0.2">
      <c r="A98" s="71" t="s">
        <v>403</v>
      </c>
      <c r="C98" s="78"/>
      <c r="D98" s="71">
        <v>0</v>
      </c>
      <c r="E98" s="82">
        <v>82.5</v>
      </c>
      <c r="F98" s="71" t="s">
        <v>404</v>
      </c>
      <c r="G98" s="82">
        <f>D98*E98</f>
        <v>0</v>
      </c>
    </row>
    <row r="99" spans="1:8" x14ac:dyDescent="0.2">
      <c r="A99" s="71" t="s">
        <v>407</v>
      </c>
      <c r="D99" s="71">
        <v>0</v>
      </c>
      <c r="E99" s="82">
        <v>1500</v>
      </c>
      <c r="F99" s="71" t="s">
        <v>197</v>
      </c>
      <c r="G99" s="82">
        <f t="shared" si="4"/>
        <v>0</v>
      </c>
    </row>
    <row r="100" spans="1:8" x14ac:dyDescent="0.2">
      <c r="A100" s="71" t="s">
        <v>227</v>
      </c>
      <c r="D100" s="71">
        <v>0</v>
      </c>
      <c r="E100" s="82">
        <v>0.4</v>
      </c>
      <c r="F100" s="71" t="s">
        <v>214</v>
      </c>
      <c r="G100" s="82">
        <f t="shared" si="4"/>
        <v>0</v>
      </c>
    </row>
    <row r="101" spans="1:8" x14ac:dyDescent="0.2">
      <c r="A101" s="71" t="s">
        <v>229</v>
      </c>
      <c r="D101" s="71">
        <v>0</v>
      </c>
      <c r="E101" s="82">
        <v>0.05</v>
      </c>
      <c r="F101" s="71" t="s">
        <v>214</v>
      </c>
      <c r="G101" s="82">
        <f t="shared" si="4"/>
        <v>0</v>
      </c>
    </row>
    <row r="102" spans="1:8" x14ac:dyDescent="0.2">
      <c r="A102" s="139" t="s">
        <v>408</v>
      </c>
      <c r="B102" s="139"/>
      <c r="C102" s="139"/>
      <c r="D102" s="274">
        <v>0</v>
      </c>
      <c r="E102" s="275">
        <v>0.45</v>
      </c>
      <c r="F102" s="274" t="s">
        <v>214</v>
      </c>
      <c r="G102" s="150">
        <f t="shared" si="4"/>
        <v>0</v>
      </c>
    </row>
    <row r="103" spans="1:8" x14ac:dyDescent="0.2">
      <c r="A103" s="89"/>
      <c r="D103" s="71"/>
      <c r="E103" s="71"/>
      <c r="F103" s="77" t="s">
        <v>22</v>
      </c>
      <c r="G103" s="98">
        <f>SUM(G80:G102)</f>
        <v>0</v>
      </c>
    </row>
    <row r="104" spans="1:8" x14ac:dyDescent="0.2">
      <c r="D104" s="71"/>
      <c r="E104" s="71"/>
    </row>
    <row r="105" spans="1:8" x14ac:dyDescent="0.2">
      <c r="A105" s="117">
        <v>32.142000000000003</v>
      </c>
      <c r="B105" s="111" t="s">
        <v>504</v>
      </c>
      <c r="C105" s="133"/>
      <c r="D105" s="114"/>
      <c r="E105" s="154"/>
      <c r="F105" s="154"/>
      <c r="G105" s="267"/>
      <c r="H105" s="154"/>
    </row>
    <row r="106" spans="1:8" x14ac:dyDescent="0.2">
      <c r="C106" s="79"/>
      <c r="D106" s="79"/>
      <c r="E106" s="79"/>
      <c r="F106" s="79"/>
      <c r="G106" s="94"/>
      <c r="H106" s="79"/>
    </row>
    <row r="107" spans="1:8" x14ac:dyDescent="0.2">
      <c r="A107" s="269"/>
      <c r="B107" s="139"/>
      <c r="C107" s="139"/>
      <c r="D107" s="262"/>
      <c r="E107" s="145" t="s">
        <v>433</v>
      </c>
      <c r="F107" s="145" t="s">
        <v>433</v>
      </c>
      <c r="G107" s="145" t="s">
        <v>433</v>
      </c>
      <c r="H107" s="145" t="s">
        <v>433</v>
      </c>
    </row>
    <row r="108" spans="1:8" x14ac:dyDescent="0.2">
      <c r="A108" s="84" t="s">
        <v>434</v>
      </c>
      <c r="B108" s="449"/>
      <c r="C108" s="449"/>
      <c r="D108" s="449"/>
      <c r="E108" s="226">
        <v>0</v>
      </c>
      <c r="F108" s="226">
        <v>0</v>
      </c>
      <c r="G108" s="226">
        <v>0</v>
      </c>
      <c r="H108" s="226">
        <v>0</v>
      </c>
    </row>
    <row r="109" spans="1:8" x14ac:dyDescent="0.2">
      <c r="A109" s="84">
        <v>1</v>
      </c>
      <c r="B109" s="450"/>
      <c r="C109" s="450"/>
      <c r="D109" s="450"/>
      <c r="E109" s="137"/>
      <c r="F109" s="137"/>
      <c r="G109" s="137"/>
      <c r="H109" s="137"/>
    </row>
    <row r="110" spans="1:8" x14ac:dyDescent="0.2">
      <c r="A110" s="84">
        <v>2</v>
      </c>
      <c r="B110" s="450"/>
      <c r="C110" s="450"/>
      <c r="D110" s="450"/>
      <c r="E110" s="137"/>
      <c r="F110" s="137"/>
      <c r="G110" s="125"/>
      <c r="H110" s="125"/>
    </row>
    <row r="111" spans="1:8" x14ac:dyDescent="0.2">
      <c r="A111" s="84">
        <v>3</v>
      </c>
      <c r="B111" s="450"/>
      <c r="C111" s="450"/>
      <c r="D111" s="450"/>
      <c r="E111" s="137"/>
      <c r="F111" s="137"/>
      <c r="G111" s="137"/>
      <c r="H111" s="137"/>
    </row>
    <row r="112" spans="1:8" x14ac:dyDescent="0.2">
      <c r="A112" s="84">
        <v>4</v>
      </c>
      <c r="B112" s="450"/>
      <c r="C112" s="450"/>
      <c r="D112" s="450"/>
      <c r="E112" s="137"/>
      <c r="F112" s="137"/>
      <c r="G112" s="137"/>
      <c r="H112" s="137"/>
    </row>
    <row r="113" spans="1:8" x14ac:dyDescent="0.2">
      <c r="A113" s="84">
        <v>5</v>
      </c>
      <c r="B113" s="450"/>
      <c r="C113" s="450"/>
      <c r="D113" s="450"/>
      <c r="E113" s="125"/>
      <c r="F113" s="125"/>
      <c r="G113" s="125"/>
      <c r="H113" s="125"/>
    </row>
    <row r="114" spans="1:8" x14ac:dyDescent="0.2">
      <c r="A114" s="84">
        <v>6</v>
      </c>
      <c r="B114" s="450"/>
      <c r="C114" s="450"/>
      <c r="D114" s="450"/>
      <c r="E114" s="125"/>
      <c r="F114" s="270"/>
      <c r="G114" s="270"/>
      <c r="H114" s="270"/>
    </row>
    <row r="115" spans="1:8" x14ac:dyDescent="0.2">
      <c r="A115" s="84">
        <v>7</v>
      </c>
      <c r="B115" s="450"/>
      <c r="C115" s="450"/>
      <c r="D115" s="450"/>
      <c r="E115" s="270"/>
      <c r="F115" s="125"/>
      <c r="G115" s="315"/>
      <c r="H115" s="315"/>
    </row>
    <row r="116" spans="1:8" x14ac:dyDescent="0.2">
      <c r="A116" s="84">
        <v>8</v>
      </c>
      <c r="B116" s="450"/>
      <c r="C116" s="450"/>
      <c r="D116" s="450"/>
      <c r="E116" s="125"/>
      <c r="F116" s="125"/>
      <c r="G116" s="125"/>
      <c r="H116" s="125"/>
    </row>
    <row r="117" spans="1:8" x14ac:dyDescent="0.2">
      <c r="A117" s="84">
        <v>9</v>
      </c>
      <c r="B117" s="450"/>
      <c r="C117" s="450"/>
      <c r="D117" s="450"/>
      <c r="E117" s="137"/>
      <c r="F117" s="137"/>
      <c r="G117" s="315"/>
      <c r="H117" s="315"/>
    </row>
    <row r="118" spans="1:8" x14ac:dyDescent="0.2">
      <c r="A118" s="147">
        <v>10</v>
      </c>
      <c r="B118" s="451"/>
      <c r="C118" s="451"/>
      <c r="D118" s="451"/>
      <c r="E118" s="145"/>
      <c r="F118" s="145"/>
      <c r="G118" s="145"/>
      <c r="H118" s="145"/>
    </row>
    <row r="119" spans="1:8" x14ac:dyDescent="0.2">
      <c r="A119" s="108"/>
      <c r="D119" s="263" t="s">
        <v>22</v>
      </c>
      <c r="E119" s="143">
        <f>SUM(E108:E118)</f>
        <v>0</v>
      </c>
      <c r="F119" s="143">
        <f t="shared" ref="F119:H119" si="6">SUM(F108:F118)</f>
        <v>0</v>
      </c>
      <c r="G119" s="143">
        <f t="shared" si="6"/>
        <v>0</v>
      </c>
      <c r="H119" s="143">
        <f t="shared" si="6"/>
        <v>0</v>
      </c>
    </row>
    <row r="120" spans="1:8" x14ac:dyDescent="0.2">
      <c r="C120" s="79"/>
      <c r="D120" s="79"/>
      <c r="E120" s="79"/>
      <c r="F120" s="79"/>
      <c r="G120" s="94"/>
      <c r="H120" s="79"/>
    </row>
    <row r="121" spans="1:8" x14ac:dyDescent="0.2">
      <c r="A121" s="264" t="s">
        <v>476</v>
      </c>
      <c r="C121" s="79"/>
      <c r="D121" s="79"/>
      <c r="E121" s="79"/>
      <c r="F121" s="79"/>
      <c r="G121" s="94"/>
      <c r="H121" s="79"/>
    </row>
    <row r="122" spans="1:8" x14ac:dyDescent="0.2">
      <c r="A122" s="106" t="s">
        <v>397</v>
      </c>
      <c r="B122" s="125">
        <v>0</v>
      </c>
      <c r="C122" s="106" t="s">
        <v>214</v>
      </c>
      <c r="D122" s="71"/>
      <c r="E122" s="71"/>
    </row>
    <row r="123" spans="1:8" x14ac:dyDescent="0.2">
      <c r="A123" s="106" t="s">
        <v>399</v>
      </c>
      <c r="B123" s="125">
        <v>0</v>
      </c>
      <c r="C123" s="106" t="s">
        <v>214</v>
      </c>
      <c r="D123" s="71"/>
      <c r="E123" s="71"/>
    </row>
    <row r="124" spans="1:8" x14ac:dyDescent="0.2">
      <c r="A124" s="106" t="s">
        <v>398</v>
      </c>
      <c r="B124" s="125">
        <v>0</v>
      </c>
      <c r="C124" s="106" t="s">
        <v>214</v>
      </c>
      <c r="D124" s="71"/>
      <c r="E124" s="71"/>
    </row>
    <row r="125" spans="1:8" x14ac:dyDescent="0.2">
      <c r="A125" s="106" t="s">
        <v>493</v>
      </c>
      <c r="B125" s="125">
        <v>0</v>
      </c>
      <c r="C125" s="106" t="s">
        <v>214</v>
      </c>
      <c r="D125" s="71"/>
      <c r="E125" s="71"/>
    </row>
    <row r="126" spans="1:8" x14ac:dyDescent="0.2">
      <c r="A126" s="194" t="s">
        <v>491</v>
      </c>
      <c r="B126" s="145">
        <v>0</v>
      </c>
      <c r="C126" s="194" t="s">
        <v>214</v>
      </c>
      <c r="D126" s="71"/>
      <c r="E126" s="71"/>
    </row>
    <row r="127" spans="1:8" x14ac:dyDescent="0.2">
      <c r="B127" s="71">
        <f>SUM(B122:B126)</f>
        <v>0</v>
      </c>
      <c r="C127" s="106" t="s">
        <v>214</v>
      </c>
      <c r="D127" s="71"/>
      <c r="E127" s="71"/>
    </row>
    <row r="128" spans="1:8" x14ac:dyDescent="0.2">
      <c r="B128" s="139">
        <f>B127*0.08</f>
        <v>0</v>
      </c>
      <c r="C128" s="194" t="s">
        <v>505</v>
      </c>
      <c r="D128" s="71"/>
      <c r="E128" s="71"/>
    </row>
    <row r="129" spans="1:8" x14ac:dyDescent="0.2">
      <c r="B129" s="77">
        <f>SUM(B127:B128)</f>
        <v>0</v>
      </c>
      <c r="C129" s="90" t="s">
        <v>506</v>
      </c>
      <c r="D129" s="71"/>
      <c r="E129" s="71"/>
    </row>
    <row r="130" spans="1:8" x14ac:dyDescent="0.2">
      <c r="D130" s="71"/>
      <c r="E130" s="71"/>
    </row>
    <row r="131" spans="1:8" x14ac:dyDescent="0.2">
      <c r="A131" s="106" t="s">
        <v>409</v>
      </c>
      <c r="C131" s="125">
        <v>0</v>
      </c>
      <c r="D131" s="106" t="s">
        <v>197</v>
      </c>
      <c r="E131" s="71"/>
    </row>
    <row r="132" spans="1:8" x14ac:dyDescent="0.2">
      <c r="D132" s="71"/>
      <c r="E132" s="106"/>
    </row>
    <row r="133" spans="1:8" x14ac:dyDescent="0.2">
      <c r="A133" s="89" t="s">
        <v>510</v>
      </c>
      <c r="D133" s="71"/>
      <c r="E133" s="71"/>
    </row>
    <row r="134" spans="1:8" x14ac:dyDescent="0.2">
      <c r="A134" s="106" t="s">
        <v>507</v>
      </c>
      <c r="D134" s="125" t="s">
        <v>265</v>
      </c>
      <c r="E134" s="71">
        <v>0</v>
      </c>
      <c r="F134" s="82">
        <v>6.25</v>
      </c>
      <c r="G134" s="71" t="s">
        <v>214</v>
      </c>
      <c r="H134" s="82">
        <f t="shared" ref="H134:H142" si="7">E134*F134</f>
        <v>0</v>
      </c>
    </row>
    <row r="135" spans="1:8" x14ac:dyDescent="0.2">
      <c r="A135" s="106" t="s">
        <v>410</v>
      </c>
      <c r="D135" s="125" t="s">
        <v>265</v>
      </c>
      <c r="E135" s="71">
        <v>0</v>
      </c>
      <c r="F135" s="82">
        <v>12</v>
      </c>
      <c r="G135" s="71" t="s">
        <v>224</v>
      </c>
      <c r="H135" s="82">
        <f t="shared" si="7"/>
        <v>0</v>
      </c>
    </row>
    <row r="136" spans="1:8" x14ac:dyDescent="0.2">
      <c r="A136" s="106" t="s">
        <v>411</v>
      </c>
      <c r="D136" s="125" t="s">
        <v>265</v>
      </c>
      <c r="E136" s="71">
        <v>0</v>
      </c>
      <c r="F136" s="82">
        <v>7.25</v>
      </c>
      <c r="G136" s="71" t="s">
        <v>214</v>
      </c>
      <c r="H136" s="82">
        <f t="shared" si="7"/>
        <v>0</v>
      </c>
    </row>
    <row r="137" spans="1:8" x14ac:dyDescent="0.2">
      <c r="A137" s="106" t="s">
        <v>398</v>
      </c>
      <c r="D137" s="125" t="s">
        <v>265</v>
      </c>
      <c r="E137" s="71">
        <v>0</v>
      </c>
      <c r="F137" s="82">
        <v>15.75</v>
      </c>
      <c r="G137" s="71" t="s">
        <v>214</v>
      </c>
      <c r="H137" s="82">
        <f t="shared" si="7"/>
        <v>0</v>
      </c>
    </row>
    <row r="138" spans="1:8" x14ac:dyDescent="0.2">
      <c r="A138" s="106" t="s">
        <v>508</v>
      </c>
      <c r="D138" s="125" t="s">
        <v>265</v>
      </c>
      <c r="E138" s="71">
        <v>0</v>
      </c>
      <c r="F138" s="82">
        <v>3.25</v>
      </c>
      <c r="G138" s="71" t="s">
        <v>224</v>
      </c>
      <c r="H138" s="82">
        <f t="shared" si="7"/>
        <v>0</v>
      </c>
    </row>
    <row r="139" spans="1:8" x14ac:dyDescent="0.2">
      <c r="A139" s="106" t="s">
        <v>509</v>
      </c>
      <c r="D139" s="125" t="s">
        <v>265</v>
      </c>
      <c r="E139" s="71">
        <v>0</v>
      </c>
      <c r="F139" s="82">
        <v>6.75</v>
      </c>
      <c r="G139" s="71" t="s">
        <v>214</v>
      </c>
      <c r="H139" s="82">
        <f t="shared" si="7"/>
        <v>0</v>
      </c>
    </row>
    <row r="140" spans="1:8" x14ac:dyDescent="0.2">
      <c r="A140" s="106" t="s">
        <v>412</v>
      </c>
      <c r="D140" s="125" t="s">
        <v>265</v>
      </c>
      <c r="E140" s="71">
        <v>0</v>
      </c>
      <c r="F140" s="82">
        <v>1</v>
      </c>
      <c r="H140" s="82">
        <f t="shared" si="7"/>
        <v>0</v>
      </c>
    </row>
    <row r="141" spans="1:8" x14ac:dyDescent="0.2">
      <c r="A141" s="106" t="s">
        <v>413</v>
      </c>
      <c r="D141" s="125" t="s">
        <v>265</v>
      </c>
      <c r="E141" s="71">
        <v>0</v>
      </c>
      <c r="F141" s="82">
        <v>1.75</v>
      </c>
      <c r="G141" s="71" t="s">
        <v>214</v>
      </c>
      <c r="H141" s="82">
        <f t="shared" si="7"/>
        <v>0</v>
      </c>
    </row>
    <row r="142" spans="1:8" x14ac:dyDescent="0.2">
      <c r="A142" s="194" t="s">
        <v>414</v>
      </c>
      <c r="B142" s="139"/>
      <c r="C142" s="139"/>
      <c r="D142" s="145" t="s">
        <v>265</v>
      </c>
      <c r="E142" s="139">
        <v>0</v>
      </c>
      <c r="F142" s="150">
        <v>100</v>
      </c>
      <c r="G142" s="139" t="s">
        <v>197</v>
      </c>
      <c r="H142" s="150">
        <f t="shared" si="7"/>
        <v>0</v>
      </c>
    </row>
    <row r="143" spans="1:8" x14ac:dyDescent="0.2">
      <c r="A143" s="106"/>
      <c r="E143" s="71"/>
      <c r="F143" s="82"/>
      <c r="G143" s="101" t="s">
        <v>22</v>
      </c>
      <c r="H143" s="99">
        <f>SUM(H134:H142)</f>
        <v>0</v>
      </c>
    </row>
    <row r="144" spans="1:8" x14ac:dyDescent="0.2">
      <c r="A144" s="106"/>
      <c r="E144" s="71"/>
      <c r="F144" s="82"/>
      <c r="H144" s="82"/>
    </row>
    <row r="145" spans="1:8" x14ac:dyDescent="0.2">
      <c r="A145" s="212" t="s">
        <v>355</v>
      </c>
      <c r="E145" s="71"/>
      <c r="F145" s="82"/>
      <c r="H145" s="82"/>
    </row>
    <row r="146" spans="1:8" x14ac:dyDescent="0.2">
      <c r="A146" s="106" t="s">
        <v>511</v>
      </c>
      <c r="D146" s="125" t="s">
        <v>265</v>
      </c>
      <c r="E146" s="71">
        <v>0</v>
      </c>
      <c r="F146" s="82">
        <v>1.5</v>
      </c>
      <c r="G146" s="71" t="s">
        <v>214</v>
      </c>
      <c r="H146" s="82">
        <f>E146*F146</f>
        <v>0</v>
      </c>
    </row>
    <row r="147" spans="1:8" x14ac:dyDescent="0.2">
      <c r="D147" s="101"/>
      <c r="E147" s="213"/>
    </row>
    <row r="148" spans="1:8" x14ac:dyDescent="0.2">
      <c r="A148" s="117">
        <v>32.18</v>
      </c>
      <c r="B148" s="111" t="s">
        <v>391</v>
      </c>
      <c r="C148" s="133"/>
      <c r="D148" s="154"/>
      <c r="E148" s="154"/>
      <c r="F148" s="154"/>
      <c r="G148" s="267"/>
      <c r="H148" s="154"/>
    </row>
    <row r="150" spans="1:8" x14ac:dyDescent="0.2">
      <c r="A150" s="269"/>
      <c r="B150" s="139"/>
      <c r="C150" s="139"/>
      <c r="D150" s="262"/>
      <c r="E150" s="145" t="s">
        <v>433</v>
      </c>
      <c r="F150" s="145" t="s">
        <v>433</v>
      </c>
      <c r="G150" s="145" t="s">
        <v>433</v>
      </c>
      <c r="H150" s="145" t="s">
        <v>433</v>
      </c>
    </row>
    <row r="151" spans="1:8" x14ac:dyDescent="0.2">
      <c r="A151" s="84" t="s">
        <v>434</v>
      </c>
      <c r="B151" s="449"/>
      <c r="C151" s="449"/>
      <c r="D151" s="449"/>
      <c r="E151" s="226">
        <v>0</v>
      </c>
      <c r="F151" s="226">
        <v>0</v>
      </c>
      <c r="G151" s="226">
        <v>0</v>
      </c>
      <c r="H151" s="226">
        <v>0</v>
      </c>
    </row>
    <row r="152" spans="1:8" x14ac:dyDescent="0.2">
      <c r="A152" s="84">
        <v>1</v>
      </c>
      <c r="B152" s="450"/>
      <c r="C152" s="450"/>
      <c r="D152" s="450"/>
      <c r="E152" s="137"/>
      <c r="F152" s="137"/>
      <c r="G152" s="137"/>
      <c r="H152" s="137"/>
    </row>
    <row r="153" spans="1:8" x14ac:dyDescent="0.2">
      <c r="A153" s="84">
        <v>2</v>
      </c>
      <c r="B153" s="450"/>
      <c r="C153" s="450"/>
      <c r="D153" s="450"/>
      <c r="E153" s="137"/>
      <c r="F153" s="137"/>
      <c r="G153" s="125"/>
      <c r="H153" s="125"/>
    </row>
    <row r="154" spans="1:8" x14ac:dyDescent="0.2">
      <c r="A154" s="84">
        <v>3</v>
      </c>
      <c r="B154" s="450"/>
      <c r="C154" s="450"/>
      <c r="D154" s="450"/>
      <c r="E154" s="137"/>
      <c r="F154" s="137"/>
      <c r="G154" s="137"/>
      <c r="H154" s="137"/>
    </row>
    <row r="155" spans="1:8" x14ac:dyDescent="0.2">
      <c r="A155" s="84">
        <v>4</v>
      </c>
      <c r="B155" s="450"/>
      <c r="C155" s="450"/>
      <c r="D155" s="450"/>
      <c r="E155" s="137"/>
      <c r="F155" s="137"/>
      <c r="G155" s="137"/>
      <c r="H155" s="137"/>
    </row>
    <row r="156" spans="1:8" x14ac:dyDescent="0.2">
      <c r="A156" s="84">
        <v>5</v>
      </c>
      <c r="B156" s="450"/>
      <c r="C156" s="450"/>
      <c r="D156" s="450"/>
      <c r="E156" s="125"/>
      <c r="F156" s="125"/>
      <c r="G156" s="125"/>
      <c r="H156" s="125"/>
    </row>
    <row r="157" spans="1:8" x14ac:dyDescent="0.2">
      <c r="A157" s="84">
        <v>6</v>
      </c>
      <c r="B157" s="450"/>
      <c r="C157" s="450"/>
      <c r="D157" s="450"/>
      <c r="E157" s="125"/>
      <c r="F157" s="270"/>
      <c r="G157" s="270"/>
      <c r="H157" s="270"/>
    </row>
    <row r="158" spans="1:8" x14ac:dyDescent="0.2">
      <c r="A158" s="84">
        <v>7</v>
      </c>
      <c r="B158" s="450"/>
      <c r="C158" s="450"/>
      <c r="D158" s="450"/>
      <c r="E158" s="270"/>
      <c r="F158" s="125"/>
      <c r="G158" s="315"/>
      <c r="H158" s="315"/>
    </row>
    <row r="159" spans="1:8" x14ac:dyDescent="0.2">
      <c r="A159" s="84">
        <v>8</v>
      </c>
      <c r="B159" s="450"/>
      <c r="C159" s="450"/>
      <c r="D159" s="450"/>
      <c r="E159" s="125"/>
      <c r="F159" s="125"/>
      <c r="G159" s="125"/>
      <c r="H159" s="125"/>
    </row>
    <row r="160" spans="1:8" x14ac:dyDescent="0.2">
      <c r="A160" s="84">
        <v>9</v>
      </c>
      <c r="B160" s="450"/>
      <c r="C160" s="450"/>
      <c r="D160" s="450"/>
      <c r="E160" s="137"/>
      <c r="F160" s="137"/>
      <c r="G160" s="315"/>
      <c r="H160" s="315"/>
    </row>
    <row r="161" spans="1:8" x14ac:dyDescent="0.2">
      <c r="A161" s="147">
        <v>10</v>
      </c>
      <c r="B161" s="451"/>
      <c r="C161" s="451"/>
      <c r="D161" s="451"/>
      <c r="E161" s="145"/>
      <c r="F161" s="145"/>
      <c r="G161" s="145"/>
      <c r="H161" s="145"/>
    </row>
    <row r="162" spans="1:8" x14ac:dyDescent="0.2">
      <c r="A162" s="108"/>
      <c r="D162" s="263" t="s">
        <v>22</v>
      </c>
      <c r="E162" s="143">
        <f>SUM(E151:E161)</f>
        <v>0</v>
      </c>
      <c r="F162" s="143">
        <f t="shared" ref="F162:H162" si="8">SUM(F151:F161)</f>
        <v>0</v>
      </c>
      <c r="G162" s="143">
        <f t="shared" si="8"/>
        <v>0</v>
      </c>
      <c r="H162" s="143">
        <f t="shared" si="8"/>
        <v>0</v>
      </c>
    </row>
    <row r="164" spans="1:8" x14ac:dyDescent="0.2">
      <c r="A164" s="117">
        <v>32.180999999999997</v>
      </c>
      <c r="B164" s="111" t="s">
        <v>448</v>
      </c>
      <c r="C164" s="133"/>
      <c r="D164" s="154"/>
      <c r="E164" s="154"/>
      <c r="F164" s="154"/>
      <c r="G164" s="267"/>
      <c r="H164" s="154"/>
    </row>
    <row r="166" spans="1:8" x14ac:dyDescent="0.2">
      <c r="A166" s="269"/>
      <c r="B166" s="139"/>
      <c r="C166" s="139"/>
      <c r="D166" s="262"/>
      <c r="E166" s="145" t="s">
        <v>433</v>
      </c>
      <c r="F166" s="145" t="s">
        <v>433</v>
      </c>
      <c r="G166" s="145" t="s">
        <v>433</v>
      </c>
      <c r="H166" s="145" t="s">
        <v>433</v>
      </c>
    </row>
    <row r="167" spans="1:8" x14ac:dyDescent="0.2">
      <c r="A167" s="84" t="s">
        <v>434</v>
      </c>
      <c r="B167" s="449"/>
      <c r="C167" s="449"/>
      <c r="D167" s="449"/>
      <c r="E167" s="226">
        <v>0</v>
      </c>
      <c r="F167" s="226">
        <v>0</v>
      </c>
      <c r="G167" s="226">
        <v>0</v>
      </c>
      <c r="H167" s="226">
        <v>0</v>
      </c>
    </row>
    <row r="168" spans="1:8" x14ac:dyDescent="0.2">
      <c r="A168" s="84">
        <v>1</v>
      </c>
      <c r="B168" s="450"/>
      <c r="C168" s="450"/>
      <c r="D168" s="450"/>
      <c r="E168" s="137"/>
      <c r="F168" s="137"/>
      <c r="G168" s="137"/>
      <c r="H168" s="137"/>
    </row>
    <row r="169" spans="1:8" x14ac:dyDescent="0.2">
      <c r="A169" s="84">
        <v>2</v>
      </c>
      <c r="B169" s="450"/>
      <c r="C169" s="450"/>
      <c r="D169" s="450"/>
      <c r="E169" s="137"/>
      <c r="F169" s="137"/>
      <c r="G169" s="125"/>
      <c r="H169" s="125"/>
    </row>
    <row r="170" spans="1:8" x14ac:dyDescent="0.2">
      <c r="A170" s="84">
        <v>3</v>
      </c>
      <c r="B170" s="450"/>
      <c r="C170" s="450"/>
      <c r="D170" s="450"/>
      <c r="E170" s="137"/>
      <c r="F170" s="137"/>
      <c r="G170" s="137"/>
      <c r="H170" s="137"/>
    </row>
    <row r="171" spans="1:8" x14ac:dyDescent="0.2">
      <c r="A171" s="84">
        <v>4</v>
      </c>
      <c r="B171" s="450"/>
      <c r="C171" s="450"/>
      <c r="D171" s="450"/>
      <c r="E171" s="137"/>
      <c r="F171" s="137"/>
      <c r="G171" s="137"/>
      <c r="H171" s="137"/>
    </row>
    <row r="172" spans="1:8" x14ac:dyDescent="0.2">
      <c r="A172" s="84">
        <v>5</v>
      </c>
      <c r="B172" s="450"/>
      <c r="C172" s="450"/>
      <c r="D172" s="450"/>
      <c r="E172" s="125"/>
      <c r="F172" s="125"/>
      <c r="G172" s="125"/>
      <c r="H172" s="125"/>
    </row>
    <row r="173" spans="1:8" x14ac:dyDescent="0.2">
      <c r="A173" s="84">
        <v>6</v>
      </c>
      <c r="B173" s="450"/>
      <c r="C173" s="450"/>
      <c r="D173" s="450"/>
      <c r="E173" s="125"/>
      <c r="F173" s="270"/>
      <c r="G173" s="270"/>
      <c r="H173" s="270"/>
    </row>
    <row r="174" spans="1:8" x14ac:dyDescent="0.2">
      <c r="A174" s="84">
        <v>7</v>
      </c>
      <c r="B174" s="450"/>
      <c r="C174" s="450"/>
      <c r="D174" s="450"/>
      <c r="E174" s="270"/>
      <c r="F174" s="125"/>
      <c r="G174" s="315"/>
      <c r="H174" s="315"/>
    </row>
    <row r="175" spans="1:8" x14ac:dyDescent="0.2">
      <c r="A175" s="84">
        <v>8</v>
      </c>
      <c r="B175" s="450"/>
      <c r="C175" s="450"/>
      <c r="D175" s="450"/>
      <c r="E175" s="125"/>
      <c r="F175" s="125"/>
      <c r="G175" s="125"/>
      <c r="H175" s="125"/>
    </row>
    <row r="176" spans="1:8" x14ac:dyDescent="0.2">
      <c r="A176" s="84">
        <v>9</v>
      </c>
      <c r="B176" s="450"/>
      <c r="C176" s="450"/>
      <c r="D176" s="450"/>
      <c r="E176" s="137"/>
      <c r="F176" s="137"/>
      <c r="G176" s="315"/>
      <c r="H176" s="315"/>
    </row>
    <row r="177" spans="1:8" x14ac:dyDescent="0.2">
      <c r="A177" s="147">
        <v>10</v>
      </c>
      <c r="B177" s="451"/>
      <c r="C177" s="451"/>
      <c r="D177" s="451"/>
      <c r="E177" s="145"/>
      <c r="F177" s="145"/>
      <c r="G177" s="145"/>
      <c r="H177" s="145"/>
    </row>
    <row r="178" spans="1:8" x14ac:dyDescent="0.2">
      <c r="A178" s="108"/>
      <c r="D178" s="263" t="s">
        <v>22</v>
      </c>
      <c r="E178" s="143">
        <f>SUM(E167:E177)</f>
        <v>0</v>
      </c>
      <c r="F178" s="143">
        <f t="shared" ref="F178:H178" si="9">SUM(F167:F177)</f>
        <v>0</v>
      </c>
      <c r="G178" s="143">
        <f t="shared" si="9"/>
        <v>0</v>
      </c>
      <c r="H178" s="143">
        <f t="shared" si="9"/>
        <v>0</v>
      </c>
    </row>
    <row r="180" spans="1:8" x14ac:dyDescent="0.2">
      <c r="A180" s="117">
        <v>32.299999999999997</v>
      </c>
      <c r="B180" s="111" t="s">
        <v>148</v>
      </c>
      <c r="C180" s="133"/>
      <c r="D180" s="154"/>
      <c r="E180" s="154"/>
      <c r="F180" s="154"/>
      <c r="G180" s="267"/>
      <c r="H180" s="154"/>
    </row>
    <row r="181" spans="1:8" x14ac:dyDescent="0.2">
      <c r="D181" s="85"/>
    </row>
    <row r="182" spans="1:8" x14ac:dyDescent="0.2">
      <c r="A182" s="269"/>
      <c r="B182" s="139"/>
      <c r="C182" s="139"/>
      <c r="D182" s="262"/>
      <c r="E182" s="145" t="s">
        <v>433</v>
      </c>
      <c r="F182" s="145" t="s">
        <v>433</v>
      </c>
      <c r="G182" s="145" t="s">
        <v>433</v>
      </c>
      <c r="H182" s="145" t="s">
        <v>433</v>
      </c>
    </row>
    <row r="183" spans="1:8" x14ac:dyDescent="0.2">
      <c r="A183" s="84" t="s">
        <v>434</v>
      </c>
      <c r="B183" s="449"/>
      <c r="C183" s="449"/>
      <c r="D183" s="449"/>
      <c r="E183" s="226">
        <v>0</v>
      </c>
      <c r="F183" s="226">
        <v>0</v>
      </c>
      <c r="G183" s="226">
        <v>0</v>
      </c>
      <c r="H183" s="226">
        <v>0</v>
      </c>
    </row>
    <row r="184" spans="1:8" x14ac:dyDescent="0.2">
      <c r="A184" s="84">
        <v>1</v>
      </c>
      <c r="B184" s="450"/>
      <c r="C184" s="450"/>
      <c r="D184" s="450"/>
      <c r="E184" s="137"/>
      <c r="F184" s="137"/>
      <c r="G184" s="137"/>
      <c r="H184" s="137"/>
    </row>
    <row r="185" spans="1:8" x14ac:dyDescent="0.2">
      <c r="A185" s="84">
        <v>2</v>
      </c>
      <c r="B185" s="450"/>
      <c r="C185" s="450"/>
      <c r="D185" s="450"/>
      <c r="E185" s="137"/>
      <c r="F185" s="137"/>
      <c r="G185" s="125"/>
      <c r="H185" s="125"/>
    </row>
    <row r="186" spans="1:8" x14ac:dyDescent="0.2">
      <c r="A186" s="84">
        <v>3</v>
      </c>
      <c r="B186" s="450"/>
      <c r="C186" s="450"/>
      <c r="D186" s="450"/>
      <c r="E186" s="137"/>
      <c r="F186" s="137"/>
      <c r="G186" s="137"/>
      <c r="H186" s="137"/>
    </row>
    <row r="187" spans="1:8" x14ac:dyDescent="0.2">
      <c r="A187" s="84">
        <v>4</v>
      </c>
      <c r="B187" s="450"/>
      <c r="C187" s="450"/>
      <c r="D187" s="450"/>
      <c r="E187" s="137"/>
      <c r="F187" s="137"/>
      <c r="G187" s="137"/>
      <c r="H187" s="137"/>
    </row>
    <row r="188" spans="1:8" x14ac:dyDescent="0.2">
      <c r="A188" s="84">
        <v>5</v>
      </c>
      <c r="B188" s="450"/>
      <c r="C188" s="450"/>
      <c r="D188" s="450"/>
      <c r="E188" s="125"/>
      <c r="F188" s="125"/>
      <c r="G188" s="125"/>
      <c r="H188" s="125"/>
    </row>
    <row r="189" spans="1:8" x14ac:dyDescent="0.2">
      <c r="A189" s="84">
        <v>6</v>
      </c>
      <c r="B189" s="450"/>
      <c r="C189" s="450"/>
      <c r="D189" s="450"/>
      <c r="E189" s="125"/>
      <c r="F189" s="270"/>
      <c r="G189" s="270"/>
      <c r="H189" s="270"/>
    </row>
    <row r="190" spans="1:8" x14ac:dyDescent="0.2">
      <c r="A190" s="84">
        <v>7</v>
      </c>
      <c r="B190" s="450"/>
      <c r="C190" s="450"/>
      <c r="D190" s="450"/>
      <c r="E190" s="270"/>
      <c r="F190" s="125"/>
      <c r="G190" s="315"/>
      <c r="H190" s="315"/>
    </row>
    <row r="191" spans="1:8" x14ac:dyDescent="0.2">
      <c r="A191" s="84">
        <v>8</v>
      </c>
      <c r="B191" s="450"/>
      <c r="C191" s="450"/>
      <c r="D191" s="450"/>
      <c r="E191" s="125"/>
      <c r="F191" s="125"/>
      <c r="G191" s="125"/>
      <c r="H191" s="125"/>
    </row>
    <row r="192" spans="1:8" x14ac:dyDescent="0.2">
      <c r="A192" s="84">
        <v>9</v>
      </c>
      <c r="B192" s="450"/>
      <c r="C192" s="450"/>
      <c r="D192" s="450"/>
      <c r="E192" s="137"/>
      <c r="F192" s="137"/>
      <c r="G192" s="315"/>
      <c r="H192" s="315"/>
    </row>
    <row r="193" spans="1:8" x14ac:dyDescent="0.2">
      <c r="A193" s="147">
        <v>10</v>
      </c>
      <c r="B193" s="451"/>
      <c r="C193" s="451"/>
      <c r="D193" s="451"/>
      <c r="E193" s="145"/>
      <c r="F193" s="145"/>
      <c r="G193" s="145"/>
      <c r="H193" s="145"/>
    </row>
    <row r="194" spans="1:8" x14ac:dyDescent="0.2">
      <c r="A194" s="108"/>
      <c r="D194" s="263" t="s">
        <v>22</v>
      </c>
      <c r="E194" s="143">
        <f>SUM(E183:E193)</f>
        <v>0</v>
      </c>
      <c r="F194" s="143">
        <f t="shared" ref="F194:H194" si="10">SUM(F183:F193)</f>
        <v>0</v>
      </c>
      <c r="G194" s="143">
        <f t="shared" si="10"/>
        <v>0</v>
      </c>
      <c r="H194" s="143">
        <f t="shared" si="10"/>
        <v>0</v>
      </c>
    </row>
    <row r="195" spans="1:8" x14ac:dyDescent="0.2">
      <c r="D195" s="85"/>
    </row>
    <row r="196" spans="1:8" x14ac:dyDescent="0.2">
      <c r="A196" s="117">
        <v>32.31</v>
      </c>
      <c r="B196" s="111" t="s">
        <v>392</v>
      </c>
      <c r="C196" s="133"/>
      <c r="D196" s="154"/>
      <c r="E196" s="154"/>
      <c r="F196" s="154"/>
      <c r="G196" s="267"/>
      <c r="H196" s="154"/>
    </row>
    <row r="197" spans="1:8" x14ac:dyDescent="0.2">
      <c r="A197" s="108"/>
      <c r="D197" s="71"/>
      <c r="E197" s="71"/>
    </row>
    <row r="198" spans="1:8" x14ac:dyDescent="0.2">
      <c r="A198" s="269"/>
      <c r="B198" s="139"/>
      <c r="C198" s="139"/>
      <c r="D198" s="262"/>
      <c r="E198" s="145" t="s">
        <v>433</v>
      </c>
      <c r="F198" s="145" t="s">
        <v>433</v>
      </c>
      <c r="G198" s="145" t="s">
        <v>433</v>
      </c>
      <c r="H198" s="145" t="s">
        <v>433</v>
      </c>
    </row>
    <row r="199" spans="1:8" x14ac:dyDescent="0.2">
      <c r="A199" s="84" t="s">
        <v>434</v>
      </c>
      <c r="B199" s="449"/>
      <c r="C199" s="449"/>
      <c r="D199" s="449"/>
      <c r="E199" s="226">
        <v>0</v>
      </c>
      <c r="F199" s="226">
        <v>0</v>
      </c>
      <c r="G199" s="226">
        <v>0</v>
      </c>
      <c r="H199" s="226">
        <v>0</v>
      </c>
    </row>
    <row r="200" spans="1:8" x14ac:dyDescent="0.2">
      <c r="A200" s="84">
        <v>1</v>
      </c>
      <c r="B200" s="450"/>
      <c r="C200" s="450"/>
      <c r="D200" s="450"/>
      <c r="E200" s="137"/>
      <c r="F200" s="137"/>
      <c r="G200" s="137"/>
      <c r="H200" s="137"/>
    </row>
    <row r="201" spans="1:8" x14ac:dyDescent="0.2">
      <c r="A201" s="84">
        <v>2</v>
      </c>
      <c r="B201" s="450"/>
      <c r="C201" s="450"/>
      <c r="D201" s="450"/>
      <c r="E201" s="137"/>
      <c r="F201" s="137"/>
      <c r="G201" s="125"/>
      <c r="H201" s="125"/>
    </row>
    <row r="202" spans="1:8" x14ac:dyDescent="0.2">
      <c r="A202" s="84">
        <v>3</v>
      </c>
      <c r="B202" s="450"/>
      <c r="C202" s="450"/>
      <c r="D202" s="450"/>
      <c r="E202" s="137"/>
      <c r="F202" s="137"/>
      <c r="G202" s="137"/>
      <c r="H202" s="137"/>
    </row>
    <row r="203" spans="1:8" x14ac:dyDescent="0.2">
      <c r="A203" s="84">
        <v>4</v>
      </c>
      <c r="B203" s="450"/>
      <c r="C203" s="450"/>
      <c r="D203" s="450"/>
      <c r="E203" s="137"/>
      <c r="F203" s="137"/>
      <c r="G203" s="137"/>
      <c r="H203" s="137"/>
    </row>
    <row r="204" spans="1:8" x14ac:dyDescent="0.2">
      <c r="A204" s="84">
        <v>5</v>
      </c>
      <c r="B204" s="450"/>
      <c r="C204" s="450"/>
      <c r="D204" s="450"/>
      <c r="E204" s="125"/>
      <c r="F204" s="125"/>
      <c r="G204" s="125"/>
      <c r="H204" s="125"/>
    </row>
    <row r="205" spans="1:8" x14ac:dyDescent="0.2">
      <c r="A205" s="84">
        <v>6</v>
      </c>
      <c r="B205" s="450"/>
      <c r="C205" s="450"/>
      <c r="D205" s="450"/>
      <c r="E205" s="125"/>
      <c r="F205" s="270"/>
      <c r="G205" s="270"/>
      <c r="H205" s="270"/>
    </row>
    <row r="206" spans="1:8" x14ac:dyDescent="0.2">
      <c r="A206" s="84">
        <v>7</v>
      </c>
      <c r="B206" s="450"/>
      <c r="C206" s="450"/>
      <c r="D206" s="450"/>
      <c r="E206" s="270"/>
      <c r="F206" s="125"/>
      <c r="G206" s="315"/>
      <c r="H206" s="315"/>
    </row>
    <row r="207" spans="1:8" x14ac:dyDescent="0.2">
      <c r="A207" s="84">
        <v>8</v>
      </c>
      <c r="B207" s="450"/>
      <c r="C207" s="450"/>
      <c r="D207" s="450"/>
      <c r="E207" s="125"/>
      <c r="F207" s="125"/>
      <c r="G207" s="125"/>
      <c r="H207" s="125"/>
    </row>
    <row r="208" spans="1:8" x14ac:dyDescent="0.2">
      <c r="A208" s="84">
        <v>9</v>
      </c>
      <c r="B208" s="450"/>
      <c r="C208" s="450"/>
      <c r="D208" s="450"/>
      <c r="E208" s="137"/>
      <c r="F208" s="137"/>
      <c r="G208" s="315"/>
      <c r="H208" s="315"/>
    </row>
    <row r="209" spans="1:8" x14ac:dyDescent="0.2">
      <c r="A209" s="147">
        <v>10</v>
      </c>
      <c r="B209" s="451"/>
      <c r="C209" s="451"/>
      <c r="D209" s="451"/>
      <c r="E209" s="145"/>
      <c r="F209" s="145"/>
      <c r="G209" s="145"/>
      <c r="H209" s="145"/>
    </row>
    <row r="210" spans="1:8" x14ac:dyDescent="0.2">
      <c r="A210" s="108"/>
      <c r="D210" s="263" t="s">
        <v>22</v>
      </c>
      <c r="E210" s="143">
        <f>SUM(E199:E209)</f>
        <v>0</v>
      </c>
      <c r="F210" s="143">
        <f t="shared" ref="F210:H210" si="11">SUM(F199:F209)</f>
        <v>0</v>
      </c>
      <c r="G210" s="143">
        <f t="shared" si="11"/>
        <v>0</v>
      </c>
      <c r="H210" s="143">
        <f t="shared" si="11"/>
        <v>0</v>
      </c>
    </row>
    <row r="211" spans="1:8" x14ac:dyDescent="0.2">
      <c r="A211" s="108"/>
      <c r="D211" s="71"/>
      <c r="E211" s="71"/>
    </row>
    <row r="212" spans="1:8" x14ac:dyDescent="0.2">
      <c r="A212" s="117">
        <v>32.32</v>
      </c>
      <c r="B212" s="111" t="s">
        <v>150</v>
      </c>
      <c r="C212" s="133"/>
      <c r="D212" s="154"/>
      <c r="E212" s="154"/>
      <c r="F212" s="154"/>
      <c r="G212" s="267"/>
      <c r="H212" s="154"/>
    </row>
    <row r="213" spans="1:8" x14ac:dyDescent="0.2">
      <c r="A213" s="108"/>
      <c r="D213" s="71"/>
      <c r="E213" s="71"/>
    </row>
    <row r="214" spans="1:8" x14ac:dyDescent="0.2">
      <c r="A214" s="269"/>
      <c r="B214" s="139"/>
      <c r="C214" s="139"/>
      <c r="D214" s="262"/>
      <c r="E214" s="145" t="s">
        <v>433</v>
      </c>
      <c r="F214" s="145" t="s">
        <v>433</v>
      </c>
      <c r="G214" s="145" t="s">
        <v>433</v>
      </c>
      <c r="H214" s="145" t="s">
        <v>433</v>
      </c>
    </row>
    <row r="215" spans="1:8" x14ac:dyDescent="0.2">
      <c r="A215" s="84" t="s">
        <v>434</v>
      </c>
      <c r="B215" s="449"/>
      <c r="C215" s="449"/>
      <c r="D215" s="449"/>
      <c r="E215" s="226">
        <v>0</v>
      </c>
      <c r="F215" s="226">
        <v>0</v>
      </c>
      <c r="G215" s="226">
        <v>0</v>
      </c>
      <c r="H215" s="226">
        <v>0</v>
      </c>
    </row>
    <row r="216" spans="1:8" x14ac:dyDescent="0.2">
      <c r="A216" s="84">
        <v>1</v>
      </c>
      <c r="B216" s="450"/>
      <c r="C216" s="450"/>
      <c r="D216" s="450"/>
      <c r="E216" s="137"/>
      <c r="F216" s="137"/>
      <c r="G216" s="137"/>
      <c r="H216" s="137"/>
    </row>
    <row r="217" spans="1:8" x14ac:dyDescent="0.2">
      <c r="A217" s="84">
        <v>2</v>
      </c>
      <c r="B217" s="450"/>
      <c r="C217" s="450"/>
      <c r="D217" s="450"/>
      <c r="E217" s="137"/>
      <c r="F217" s="137"/>
      <c r="G217" s="125"/>
      <c r="H217" s="125"/>
    </row>
    <row r="218" spans="1:8" x14ac:dyDescent="0.2">
      <c r="A218" s="84">
        <v>3</v>
      </c>
      <c r="B218" s="450"/>
      <c r="C218" s="450"/>
      <c r="D218" s="450"/>
      <c r="E218" s="137"/>
      <c r="F218" s="137"/>
      <c r="G218" s="137"/>
      <c r="H218" s="137"/>
    </row>
    <row r="219" spans="1:8" x14ac:dyDescent="0.2">
      <c r="A219" s="84">
        <v>4</v>
      </c>
      <c r="B219" s="450"/>
      <c r="C219" s="450"/>
      <c r="D219" s="450"/>
      <c r="E219" s="137"/>
      <c r="F219" s="137"/>
      <c r="G219" s="137"/>
      <c r="H219" s="137"/>
    </row>
    <row r="220" spans="1:8" x14ac:dyDescent="0.2">
      <c r="A220" s="84">
        <v>5</v>
      </c>
      <c r="B220" s="450"/>
      <c r="C220" s="450"/>
      <c r="D220" s="450"/>
      <c r="E220" s="125"/>
      <c r="F220" s="125"/>
      <c r="G220" s="125"/>
      <c r="H220" s="125"/>
    </row>
    <row r="221" spans="1:8" x14ac:dyDescent="0.2">
      <c r="A221" s="84">
        <v>6</v>
      </c>
      <c r="B221" s="450"/>
      <c r="C221" s="450"/>
      <c r="D221" s="450"/>
      <c r="E221" s="125"/>
      <c r="F221" s="270"/>
      <c r="G221" s="270"/>
      <c r="H221" s="270"/>
    </row>
    <row r="222" spans="1:8" x14ac:dyDescent="0.2">
      <c r="A222" s="84">
        <v>7</v>
      </c>
      <c r="B222" s="450"/>
      <c r="C222" s="450"/>
      <c r="D222" s="450"/>
      <c r="E222" s="270"/>
      <c r="F222" s="125"/>
      <c r="G222" s="315"/>
      <c r="H222" s="315"/>
    </row>
    <row r="223" spans="1:8" x14ac:dyDescent="0.2">
      <c r="A223" s="84">
        <v>8</v>
      </c>
      <c r="B223" s="450"/>
      <c r="C223" s="450"/>
      <c r="D223" s="450"/>
      <c r="E223" s="125"/>
      <c r="F223" s="125"/>
      <c r="G223" s="125"/>
      <c r="H223" s="125"/>
    </row>
    <row r="224" spans="1:8" x14ac:dyDescent="0.2">
      <c r="A224" s="84">
        <v>9</v>
      </c>
      <c r="B224" s="450"/>
      <c r="C224" s="450"/>
      <c r="D224" s="450"/>
      <c r="E224" s="137"/>
      <c r="F224" s="137"/>
      <c r="G224" s="315"/>
      <c r="H224" s="315"/>
    </row>
    <row r="225" spans="1:8" x14ac:dyDescent="0.2">
      <c r="A225" s="147">
        <v>10</v>
      </c>
      <c r="B225" s="451"/>
      <c r="C225" s="451"/>
      <c r="D225" s="451"/>
      <c r="E225" s="145"/>
      <c r="F225" s="145"/>
      <c r="G225" s="145"/>
      <c r="H225" s="145"/>
    </row>
    <row r="226" spans="1:8" x14ac:dyDescent="0.2">
      <c r="A226" s="108"/>
      <c r="D226" s="263" t="s">
        <v>22</v>
      </c>
      <c r="E226" s="143">
        <f>SUM(E215:E225)</f>
        <v>0</v>
      </c>
      <c r="F226" s="143">
        <f t="shared" ref="F226:H226" si="12">SUM(F215:F225)</f>
        <v>0</v>
      </c>
      <c r="G226" s="143">
        <f t="shared" si="12"/>
        <v>0</v>
      </c>
      <c r="H226" s="143">
        <f t="shared" si="12"/>
        <v>0</v>
      </c>
    </row>
    <row r="227" spans="1:8" x14ac:dyDescent="0.2">
      <c r="A227" s="108"/>
      <c r="D227" s="71"/>
      <c r="E227" s="71"/>
    </row>
    <row r="228" spans="1:8" x14ac:dyDescent="0.2">
      <c r="A228" s="117">
        <v>32.392000000000003</v>
      </c>
      <c r="B228" s="111" t="s">
        <v>393</v>
      </c>
      <c r="C228" s="133"/>
      <c r="D228" s="154"/>
      <c r="E228" s="154"/>
      <c r="F228" s="154"/>
      <c r="G228" s="267"/>
      <c r="H228" s="154"/>
    </row>
    <row r="229" spans="1:8" x14ac:dyDescent="0.2">
      <c r="A229" s="108"/>
      <c r="D229" s="71"/>
      <c r="E229" s="71"/>
    </row>
    <row r="230" spans="1:8" x14ac:dyDescent="0.2">
      <c r="A230" s="269"/>
      <c r="B230" s="139"/>
      <c r="C230" s="139"/>
      <c r="D230" s="262"/>
      <c r="E230" s="145" t="s">
        <v>433</v>
      </c>
      <c r="F230" s="145" t="s">
        <v>433</v>
      </c>
      <c r="G230" s="145" t="s">
        <v>433</v>
      </c>
      <c r="H230" s="145" t="s">
        <v>433</v>
      </c>
    </row>
    <row r="231" spans="1:8" x14ac:dyDescent="0.2">
      <c r="A231" s="84" t="s">
        <v>434</v>
      </c>
      <c r="B231" s="449"/>
      <c r="C231" s="449"/>
      <c r="D231" s="449"/>
      <c r="E231" s="226">
        <v>0</v>
      </c>
      <c r="F231" s="226">
        <v>0</v>
      </c>
      <c r="G231" s="226">
        <v>0</v>
      </c>
      <c r="H231" s="226">
        <v>0</v>
      </c>
    </row>
    <row r="232" spans="1:8" x14ac:dyDescent="0.2">
      <c r="A232" s="84">
        <v>1</v>
      </c>
      <c r="B232" s="450"/>
      <c r="C232" s="450"/>
      <c r="D232" s="450"/>
      <c r="E232" s="137"/>
      <c r="F232" s="137"/>
      <c r="G232" s="137"/>
      <c r="H232" s="137"/>
    </row>
    <row r="233" spans="1:8" x14ac:dyDescent="0.2">
      <c r="A233" s="84">
        <v>2</v>
      </c>
      <c r="B233" s="450"/>
      <c r="C233" s="450"/>
      <c r="D233" s="450"/>
      <c r="E233" s="137"/>
      <c r="F233" s="137"/>
      <c r="G233" s="125"/>
      <c r="H233" s="125"/>
    </row>
    <row r="234" spans="1:8" x14ac:dyDescent="0.2">
      <c r="A234" s="84">
        <v>3</v>
      </c>
      <c r="B234" s="450"/>
      <c r="C234" s="450"/>
      <c r="D234" s="450"/>
      <c r="E234" s="137"/>
      <c r="F234" s="137"/>
      <c r="G234" s="137"/>
      <c r="H234" s="137"/>
    </row>
    <row r="235" spans="1:8" x14ac:dyDescent="0.2">
      <c r="A235" s="84">
        <v>4</v>
      </c>
      <c r="B235" s="450"/>
      <c r="C235" s="450"/>
      <c r="D235" s="450"/>
      <c r="E235" s="137"/>
      <c r="F235" s="137"/>
      <c r="G235" s="137"/>
      <c r="H235" s="137"/>
    </row>
    <row r="236" spans="1:8" x14ac:dyDescent="0.2">
      <c r="A236" s="84">
        <v>5</v>
      </c>
      <c r="B236" s="450"/>
      <c r="C236" s="450"/>
      <c r="D236" s="450"/>
      <c r="E236" s="125"/>
      <c r="F236" s="125"/>
      <c r="G236" s="125"/>
      <c r="H236" s="125"/>
    </row>
    <row r="237" spans="1:8" x14ac:dyDescent="0.2">
      <c r="A237" s="84">
        <v>6</v>
      </c>
      <c r="B237" s="450"/>
      <c r="C237" s="450"/>
      <c r="D237" s="450"/>
      <c r="E237" s="125"/>
      <c r="F237" s="270"/>
      <c r="G237" s="270"/>
      <c r="H237" s="270"/>
    </row>
    <row r="238" spans="1:8" x14ac:dyDescent="0.2">
      <c r="A238" s="84">
        <v>7</v>
      </c>
      <c r="B238" s="450"/>
      <c r="C238" s="450"/>
      <c r="D238" s="450"/>
      <c r="E238" s="270"/>
      <c r="F238" s="125"/>
      <c r="G238" s="315"/>
      <c r="H238" s="315"/>
    </row>
    <row r="239" spans="1:8" x14ac:dyDescent="0.2">
      <c r="A239" s="84">
        <v>8</v>
      </c>
      <c r="B239" s="450"/>
      <c r="C239" s="450"/>
      <c r="D239" s="450"/>
      <c r="E239" s="125"/>
      <c r="F239" s="125"/>
      <c r="G239" s="125"/>
      <c r="H239" s="125"/>
    </row>
    <row r="240" spans="1:8" x14ac:dyDescent="0.2">
      <c r="A240" s="84">
        <v>9</v>
      </c>
      <c r="B240" s="450"/>
      <c r="C240" s="450"/>
      <c r="D240" s="450"/>
      <c r="E240" s="137"/>
      <c r="F240" s="137"/>
      <c r="G240" s="315"/>
      <c r="H240" s="315"/>
    </row>
    <row r="241" spans="1:8" x14ac:dyDescent="0.2">
      <c r="A241" s="147">
        <v>10</v>
      </c>
      <c r="B241" s="451"/>
      <c r="C241" s="451"/>
      <c r="D241" s="451"/>
      <c r="E241" s="145"/>
      <c r="F241" s="145"/>
      <c r="G241" s="145"/>
      <c r="H241" s="145"/>
    </row>
    <row r="242" spans="1:8" x14ac:dyDescent="0.2">
      <c r="A242" s="108"/>
      <c r="D242" s="263" t="s">
        <v>22</v>
      </c>
      <c r="E242" s="143">
        <f>SUM(E231:E241)</f>
        <v>0</v>
      </c>
      <c r="F242" s="143">
        <f t="shared" ref="F242:H242" si="13">SUM(F231:F241)</f>
        <v>0</v>
      </c>
      <c r="G242" s="143">
        <f t="shared" si="13"/>
        <v>0</v>
      </c>
      <c r="H242" s="143">
        <f t="shared" si="13"/>
        <v>0</v>
      </c>
    </row>
    <row r="243" spans="1:8" x14ac:dyDescent="0.2">
      <c r="A243" s="108"/>
      <c r="D243" s="71"/>
      <c r="E243" s="71"/>
    </row>
    <row r="244" spans="1:8" x14ac:dyDescent="0.2">
      <c r="A244" s="117">
        <v>32.393999999999998</v>
      </c>
      <c r="B244" s="111" t="s">
        <v>394</v>
      </c>
      <c r="C244" s="133"/>
      <c r="D244" s="154"/>
      <c r="E244" s="154"/>
      <c r="F244" s="154"/>
      <c r="G244" s="267"/>
      <c r="H244" s="154"/>
    </row>
    <row r="245" spans="1:8" x14ac:dyDescent="0.2">
      <c r="A245" s="108"/>
      <c r="D245" s="71"/>
      <c r="E245" s="71"/>
    </row>
    <row r="246" spans="1:8" x14ac:dyDescent="0.2">
      <c r="A246" s="269"/>
      <c r="B246" s="139"/>
      <c r="C246" s="139"/>
      <c r="D246" s="262"/>
      <c r="E246" s="145" t="s">
        <v>433</v>
      </c>
      <c r="F246" s="145" t="s">
        <v>433</v>
      </c>
      <c r="G246" s="145" t="s">
        <v>433</v>
      </c>
      <c r="H246" s="145" t="s">
        <v>433</v>
      </c>
    </row>
    <row r="247" spans="1:8" x14ac:dyDescent="0.2">
      <c r="A247" s="84" t="s">
        <v>434</v>
      </c>
      <c r="B247" s="449"/>
      <c r="C247" s="449"/>
      <c r="D247" s="449"/>
      <c r="E247" s="226">
        <v>0</v>
      </c>
      <c r="F247" s="226">
        <v>0</v>
      </c>
      <c r="G247" s="226">
        <v>0</v>
      </c>
      <c r="H247" s="226">
        <v>0</v>
      </c>
    </row>
    <row r="248" spans="1:8" x14ac:dyDescent="0.2">
      <c r="A248" s="84">
        <v>1</v>
      </c>
      <c r="B248" s="450"/>
      <c r="C248" s="450"/>
      <c r="D248" s="450"/>
      <c r="E248" s="137"/>
      <c r="F248" s="137"/>
      <c r="G248" s="137"/>
      <c r="H248" s="137"/>
    </row>
    <row r="249" spans="1:8" x14ac:dyDescent="0.2">
      <c r="A249" s="84">
        <v>2</v>
      </c>
      <c r="B249" s="450"/>
      <c r="C249" s="450"/>
      <c r="D249" s="450"/>
      <c r="E249" s="137"/>
      <c r="F249" s="137"/>
      <c r="G249" s="125"/>
      <c r="H249" s="125"/>
    </row>
    <row r="250" spans="1:8" x14ac:dyDescent="0.2">
      <c r="A250" s="84">
        <v>3</v>
      </c>
      <c r="B250" s="450"/>
      <c r="C250" s="450"/>
      <c r="D250" s="450"/>
      <c r="E250" s="137"/>
      <c r="F250" s="137"/>
      <c r="G250" s="137"/>
      <c r="H250" s="137"/>
    </row>
    <row r="251" spans="1:8" x14ac:dyDescent="0.2">
      <c r="A251" s="84">
        <v>4</v>
      </c>
      <c r="B251" s="450"/>
      <c r="C251" s="450"/>
      <c r="D251" s="450"/>
      <c r="E251" s="137"/>
      <c r="F251" s="137"/>
      <c r="G251" s="137"/>
      <c r="H251" s="137"/>
    </row>
    <row r="252" spans="1:8" x14ac:dyDescent="0.2">
      <c r="A252" s="84">
        <v>5</v>
      </c>
      <c r="B252" s="450"/>
      <c r="C252" s="450"/>
      <c r="D252" s="450"/>
      <c r="E252" s="125"/>
      <c r="F252" s="125"/>
      <c r="G252" s="125"/>
      <c r="H252" s="125"/>
    </row>
    <row r="253" spans="1:8" x14ac:dyDescent="0.2">
      <c r="A253" s="84">
        <v>6</v>
      </c>
      <c r="B253" s="450"/>
      <c r="C253" s="450"/>
      <c r="D253" s="450"/>
      <c r="E253" s="125"/>
      <c r="F253" s="270"/>
      <c r="G253" s="270"/>
      <c r="H253" s="270"/>
    </row>
    <row r="254" spans="1:8" x14ac:dyDescent="0.2">
      <c r="A254" s="84">
        <v>7</v>
      </c>
      <c r="B254" s="450"/>
      <c r="C254" s="450"/>
      <c r="D254" s="450"/>
      <c r="E254" s="270"/>
      <c r="F254" s="125"/>
      <c r="G254" s="315"/>
      <c r="H254" s="315"/>
    </row>
    <row r="255" spans="1:8" x14ac:dyDescent="0.2">
      <c r="A255" s="84">
        <v>8</v>
      </c>
      <c r="B255" s="450"/>
      <c r="C255" s="450"/>
      <c r="D255" s="450"/>
      <c r="E255" s="125"/>
      <c r="F255" s="125"/>
      <c r="G255" s="125"/>
      <c r="H255" s="125"/>
    </row>
    <row r="256" spans="1:8" x14ac:dyDescent="0.2">
      <c r="A256" s="84">
        <v>9</v>
      </c>
      <c r="B256" s="450"/>
      <c r="C256" s="450"/>
      <c r="D256" s="450"/>
      <c r="E256" s="137"/>
      <c r="F256" s="137"/>
      <c r="G256" s="315"/>
      <c r="H256" s="315"/>
    </row>
    <row r="257" spans="1:8" x14ac:dyDescent="0.2">
      <c r="A257" s="147">
        <v>10</v>
      </c>
      <c r="B257" s="451"/>
      <c r="C257" s="451"/>
      <c r="D257" s="451"/>
      <c r="E257" s="145"/>
      <c r="F257" s="145"/>
      <c r="G257" s="145"/>
      <c r="H257" s="145"/>
    </row>
    <row r="258" spans="1:8" x14ac:dyDescent="0.2">
      <c r="A258" s="108"/>
      <c r="D258" s="263" t="s">
        <v>22</v>
      </c>
      <c r="E258" s="143">
        <f>SUM(E247:E257)</f>
        <v>0</v>
      </c>
      <c r="F258" s="143">
        <f t="shared" ref="F258:H258" si="14">SUM(F247:F257)</f>
        <v>0</v>
      </c>
      <c r="G258" s="143">
        <f t="shared" si="14"/>
        <v>0</v>
      </c>
      <c r="H258" s="143">
        <f t="shared" si="14"/>
        <v>0</v>
      </c>
    </row>
    <row r="259" spans="1:8" x14ac:dyDescent="0.2">
      <c r="A259" s="108"/>
      <c r="D259" s="71"/>
      <c r="E259" s="71"/>
    </row>
    <row r="260" spans="1:8" x14ac:dyDescent="0.2">
      <c r="A260" s="117">
        <v>32.799999999999997</v>
      </c>
      <c r="B260" s="111" t="s">
        <v>424</v>
      </c>
      <c r="C260" s="133"/>
      <c r="D260" s="154"/>
      <c r="E260" s="154"/>
      <c r="F260" s="154"/>
      <c r="G260" s="267"/>
      <c r="H260" s="154"/>
    </row>
    <row r="261" spans="1:8" x14ac:dyDescent="0.2">
      <c r="A261" s="108"/>
      <c r="D261" s="71"/>
      <c r="E261" s="71"/>
    </row>
    <row r="262" spans="1:8" x14ac:dyDescent="0.2">
      <c r="A262" s="269"/>
      <c r="B262" s="139"/>
      <c r="C262" s="139"/>
      <c r="D262" s="262"/>
      <c r="E262" s="145" t="s">
        <v>433</v>
      </c>
      <c r="F262" s="145" t="s">
        <v>433</v>
      </c>
      <c r="G262" s="145" t="s">
        <v>433</v>
      </c>
      <c r="H262" s="145" t="s">
        <v>433</v>
      </c>
    </row>
    <row r="263" spans="1:8" x14ac:dyDescent="0.2">
      <c r="A263" s="84" t="s">
        <v>434</v>
      </c>
      <c r="B263" s="449"/>
      <c r="C263" s="449"/>
      <c r="D263" s="449"/>
      <c r="E263" s="226">
        <v>0</v>
      </c>
      <c r="F263" s="226">
        <v>0</v>
      </c>
      <c r="G263" s="226">
        <v>0</v>
      </c>
      <c r="H263" s="226">
        <v>0</v>
      </c>
    </row>
    <row r="264" spans="1:8" x14ac:dyDescent="0.2">
      <c r="A264" s="84">
        <v>1</v>
      </c>
      <c r="B264" s="450"/>
      <c r="C264" s="450"/>
      <c r="D264" s="450"/>
      <c r="E264" s="137"/>
      <c r="F264" s="137"/>
      <c r="G264" s="137"/>
      <c r="H264" s="137"/>
    </row>
    <row r="265" spans="1:8" x14ac:dyDescent="0.2">
      <c r="A265" s="84">
        <v>2</v>
      </c>
      <c r="B265" s="450"/>
      <c r="C265" s="450"/>
      <c r="D265" s="450"/>
      <c r="E265" s="137"/>
      <c r="F265" s="137"/>
      <c r="G265" s="125"/>
      <c r="H265" s="125"/>
    </row>
    <row r="266" spans="1:8" x14ac:dyDescent="0.2">
      <c r="A266" s="84">
        <v>3</v>
      </c>
      <c r="B266" s="450"/>
      <c r="C266" s="450"/>
      <c r="D266" s="450"/>
      <c r="E266" s="137"/>
      <c r="F266" s="137"/>
      <c r="G266" s="137"/>
      <c r="H266" s="137"/>
    </row>
    <row r="267" spans="1:8" x14ac:dyDescent="0.2">
      <c r="A267" s="84">
        <v>4</v>
      </c>
      <c r="B267" s="450"/>
      <c r="C267" s="450"/>
      <c r="D267" s="450"/>
      <c r="E267" s="137"/>
      <c r="F267" s="137"/>
      <c r="G267" s="137"/>
      <c r="H267" s="137"/>
    </row>
    <row r="268" spans="1:8" x14ac:dyDescent="0.2">
      <c r="A268" s="84">
        <v>5</v>
      </c>
      <c r="B268" s="450"/>
      <c r="C268" s="450"/>
      <c r="D268" s="450"/>
      <c r="E268" s="125"/>
      <c r="F268" s="125"/>
      <c r="G268" s="125"/>
      <c r="H268" s="125"/>
    </row>
    <row r="269" spans="1:8" x14ac:dyDescent="0.2">
      <c r="A269" s="84">
        <v>6</v>
      </c>
      <c r="B269" s="450"/>
      <c r="C269" s="450"/>
      <c r="D269" s="450"/>
      <c r="E269" s="125"/>
      <c r="F269" s="270"/>
      <c r="G269" s="270"/>
      <c r="H269" s="270"/>
    </row>
    <row r="270" spans="1:8" x14ac:dyDescent="0.2">
      <c r="A270" s="84">
        <v>7</v>
      </c>
      <c r="B270" s="450"/>
      <c r="C270" s="450"/>
      <c r="D270" s="450"/>
      <c r="E270" s="270"/>
      <c r="F270" s="125"/>
      <c r="G270" s="315"/>
      <c r="H270" s="315"/>
    </row>
    <row r="271" spans="1:8" x14ac:dyDescent="0.2">
      <c r="A271" s="84">
        <v>8</v>
      </c>
      <c r="B271" s="450"/>
      <c r="C271" s="450"/>
      <c r="D271" s="450"/>
      <c r="E271" s="125"/>
      <c r="F271" s="125"/>
      <c r="G271" s="125"/>
      <c r="H271" s="125"/>
    </row>
    <row r="272" spans="1:8" x14ac:dyDescent="0.2">
      <c r="A272" s="84">
        <v>9</v>
      </c>
      <c r="B272" s="450"/>
      <c r="C272" s="450"/>
      <c r="D272" s="450"/>
      <c r="E272" s="137"/>
      <c r="F272" s="137"/>
      <c r="G272" s="315"/>
      <c r="H272" s="315"/>
    </row>
    <row r="273" spans="1:8" x14ac:dyDescent="0.2">
      <c r="A273" s="147">
        <v>10</v>
      </c>
      <c r="B273" s="451"/>
      <c r="C273" s="451"/>
      <c r="D273" s="451"/>
      <c r="E273" s="145"/>
      <c r="F273" s="145"/>
      <c r="G273" s="145"/>
      <c r="H273" s="145"/>
    </row>
    <row r="274" spans="1:8" x14ac:dyDescent="0.2">
      <c r="A274" s="108"/>
      <c r="D274" s="263" t="s">
        <v>22</v>
      </c>
      <c r="E274" s="143">
        <f>SUM(E263:E273)</f>
        <v>0</v>
      </c>
      <c r="F274" s="143">
        <f t="shared" ref="F274:H274" si="15">SUM(F263:F273)</f>
        <v>0</v>
      </c>
      <c r="G274" s="143">
        <f t="shared" si="15"/>
        <v>0</v>
      </c>
      <c r="H274" s="143">
        <f t="shared" si="15"/>
        <v>0</v>
      </c>
    </row>
    <row r="275" spans="1:8" x14ac:dyDescent="0.2">
      <c r="A275" s="108"/>
      <c r="D275" s="71"/>
      <c r="E275" s="71"/>
    </row>
    <row r="276" spans="1:8" x14ac:dyDescent="0.2">
      <c r="A276" s="117">
        <v>32.921999999999997</v>
      </c>
      <c r="B276" s="111" t="s">
        <v>425</v>
      </c>
      <c r="C276" s="133"/>
      <c r="D276" s="114"/>
      <c r="E276" s="114"/>
      <c r="F276" s="114"/>
      <c r="G276" s="115"/>
      <c r="H276" s="114"/>
    </row>
    <row r="277" spans="1:8" x14ac:dyDescent="0.2">
      <c r="A277" s="108"/>
      <c r="D277" s="71"/>
      <c r="E277" s="71"/>
    </row>
    <row r="278" spans="1:8" x14ac:dyDescent="0.2">
      <c r="A278" s="108"/>
      <c r="B278" s="71" t="s">
        <v>503</v>
      </c>
      <c r="C278" s="125">
        <v>0</v>
      </c>
      <c r="D278" s="71" t="s">
        <v>214</v>
      </c>
      <c r="E278" s="130">
        <v>0.33</v>
      </c>
      <c r="F278" s="214">
        <f>C278*E278</f>
        <v>0</v>
      </c>
      <c r="G278" s="87">
        <f>SUM(F278)</f>
        <v>0</v>
      </c>
    </row>
    <row r="279" spans="1:8" x14ac:dyDescent="0.2">
      <c r="A279" s="108"/>
      <c r="B279" s="164" t="s">
        <v>415</v>
      </c>
      <c r="D279" s="71"/>
      <c r="E279" s="71"/>
      <c r="F279" s="147" t="s">
        <v>253</v>
      </c>
      <c r="G279" s="153">
        <f>G278*0.07</f>
        <v>0</v>
      </c>
    </row>
    <row r="280" spans="1:8" x14ac:dyDescent="0.2">
      <c r="A280" s="108"/>
      <c r="C280" s="120"/>
      <c r="D280" s="71"/>
      <c r="E280" s="120"/>
      <c r="F280" s="193" t="s">
        <v>22</v>
      </c>
      <c r="G280" s="98">
        <f>G278+G279</f>
        <v>0</v>
      </c>
      <c r="H280" s="125"/>
    </row>
    <row r="281" spans="1:8" x14ac:dyDescent="0.2">
      <c r="A281" s="108"/>
      <c r="B281" s="77"/>
      <c r="D281" s="71"/>
      <c r="E281" s="71"/>
    </row>
    <row r="282" spans="1:8" x14ac:dyDescent="0.2">
      <c r="A282" s="117">
        <v>32.930999999999997</v>
      </c>
      <c r="B282" s="111" t="s">
        <v>151</v>
      </c>
      <c r="C282" s="133"/>
      <c r="D282" s="154"/>
      <c r="E282" s="154"/>
      <c r="F282" s="154"/>
      <c r="G282" s="267"/>
      <c r="H282" s="154"/>
    </row>
    <row r="283" spans="1:8" x14ac:dyDescent="0.2">
      <c r="A283" s="108"/>
      <c r="D283" s="71"/>
      <c r="E283" s="71"/>
    </row>
    <row r="284" spans="1:8" x14ac:dyDescent="0.2">
      <c r="A284" s="269"/>
      <c r="B284" s="139"/>
      <c r="C284" s="139"/>
      <c r="D284" s="262"/>
      <c r="E284" s="145" t="s">
        <v>433</v>
      </c>
      <c r="F284" s="145" t="s">
        <v>433</v>
      </c>
      <c r="G284" s="145" t="s">
        <v>433</v>
      </c>
      <c r="H284" s="145" t="s">
        <v>433</v>
      </c>
    </row>
    <row r="285" spans="1:8" x14ac:dyDescent="0.2">
      <c r="A285" s="84" t="s">
        <v>434</v>
      </c>
      <c r="B285" s="449"/>
      <c r="C285" s="449"/>
      <c r="D285" s="449"/>
      <c r="E285" s="226">
        <v>0</v>
      </c>
      <c r="F285" s="226">
        <v>0</v>
      </c>
      <c r="G285" s="226">
        <v>0</v>
      </c>
      <c r="H285" s="226">
        <v>0</v>
      </c>
    </row>
    <row r="286" spans="1:8" x14ac:dyDescent="0.2">
      <c r="A286" s="84">
        <v>1</v>
      </c>
      <c r="B286" s="450"/>
      <c r="C286" s="450"/>
      <c r="D286" s="450"/>
      <c r="E286" s="137"/>
      <c r="F286" s="137"/>
      <c r="G286" s="137"/>
      <c r="H286" s="137"/>
    </row>
    <row r="287" spans="1:8" x14ac:dyDescent="0.2">
      <c r="A287" s="84">
        <v>2</v>
      </c>
      <c r="B287" s="450"/>
      <c r="C287" s="450"/>
      <c r="D287" s="450"/>
      <c r="E287" s="137"/>
      <c r="F287" s="137"/>
      <c r="G287" s="125"/>
      <c r="H287" s="125"/>
    </row>
    <row r="288" spans="1:8" x14ac:dyDescent="0.2">
      <c r="A288" s="84">
        <v>3</v>
      </c>
      <c r="B288" s="450"/>
      <c r="C288" s="450"/>
      <c r="D288" s="450"/>
      <c r="E288" s="137"/>
      <c r="F288" s="137"/>
      <c r="G288" s="137"/>
      <c r="H288" s="137"/>
    </row>
    <row r="289" spans="1:8" x14ac:dyDescent="0.2">
      <c r="A289" s="84">
        <v>4</v>
      </c>
      <c r="B289" s="450"/>
      <c r="C289" s="450"/>
      <c r="D289" s="450"/>
      <c r="E289" s="137"/>
      <c r="F289" s="137"/>
      <c r="G289" s="137"/>
      <c r="H289" s="137"/>
    </row>
    <row r="290" spans="1:8" x14ac:dyDescent="0.2">
      <c r="A290" s="84">
        <v>5</v>
      </c>
      <c r="B290" s="450"/>
      <c r="C290" s="450"/>
      <c r="D290" s="450"/>
      <c r="E290" s="125"/>
      <c r="F290" s="125"/>
      <c r="G290" s="125"/>
      <c r="H290" s="125"/>
    </row>
    <row r="291" spans="1:8" x14ac:dyDescent="0.2">
      <c r="A291" s="84">
        <v>6</v>
      </c>
      <c r="B291" s="450"/>
      <c r="C291" s="450"/>
      <c r="D291" s="450"/>
      <c r="E291" s="125"/>
      <c r="F291" s="270"/>
      <c r="G291" s="270"/>
      <c r="H291" s="270"/>
    </row>
    <row r="292" spans="1:8" x14ac:dyDescent="0.2">
      <c r="A292" s="84">
        <v>7</v>
      </c>
      <c r="B292" s="450"/>
      <c r="C292" s="450"/>
      <c r="D292" s="450"/>
      <c r="E292" s="270"/>
      <c r="F292" s="125"/>
      <c r="G292" s="315"/>
      <c r="H292" s="315"/>
    </row>
    <row r="293" spans="1:8" x14ac:dyDescent="0.2">
      <c r="A293" s="84">
        <v>8</v>
      </c>
      <c r="B293" s="450"/>
      <c r="C293" s="450"/>
      <c r="D293" s="450"/>
      <c r="E293" s="125"/>
      <c r="F293" s="125"/>
      <c r="G293" s="125"/>
      <c r="H293" s="125"/>
    </row>
    <row r="294" spans="1:8" x14ac:dyDescent="0.2">
      <c r="A294" s="84">
        <v>9</v>
      </c>
      <c r="B294" s="450"/>
      <c r="C294" s="450"/>
      <c r="D294" s="450"/>
      <c r="E294" s="137"/>
      <c r="F294" s="137"/>
      <c r="G294" s="315"/>
      <c r="H294" s="315"/>
    </row>
    <row r="295" spans="1:8" x14ac:dyDescent="0.2">
      <c r="A295" s="147">
        <v>10</v>
      </c>
      <c r="B295" s="451"/>
      <c r="C295" s="451"/>
      <c r="D295" s="451"/>
      <c r="E295" s="145"/>
      <c r="F295" s="145"/>
      <c r="G295" s="145"/>
      <c r="H295" s="145"/>
    </row>
    <row r="296" spans="1:8" x14ac:dyDescent="0.2">
      <c r="A296" s="108"/>
      <c r="D296" s="263" t="s">
        <v>22</v>
      </c>
      <c r="E296" s="143">
        <f>SUM(E285:E295)</f>
        <v>0</v>
      </c>
      <c r="F296" s="143">
        <f t="shared" ref="F296:H296" si="16">SUM(F285:F295)</f>
        <v>0</v>
      </c>
      <c r="G296" s="143">
        <f t="shared" si="16"/>
        <v>0</v>
      </c>
      <c r="H296" s="143">
        <f t="shared" si="16"/>
        <v>0</v>
      </c>
    </row>
  </sheetData>
  <mergeCells count="154">
    <mergeCell ref="B6:D6"/>
    <mergeCell ref="B7:D7"/>
    <mergeCell ref="B8:D8"/>
    <mergeCell ref="B14:D14"/>
    <mergeCell ref="B15:D15"/>
    <mergeCell ref="B16:D16"/>
    <mergeCell ref="B22:D22"/>
    <mergeCell ref="B23:D23"/>
    <mergeCell ref="B9:D9"/>
    <mergeCell ref="B10:D10"/>
    <mergeCell ref="B11:D11"/>
    <mergeCell ref="B12:D12"/>
    <mergeCell ref="B13:D13"/>
    <mergeCell ref="B29:D29"/>
    <mergeCell ref="B30:D30"/>
    <mergeCell ref="B31:D31"/>
    <mergeCell ref="B32:D32"/>
    <mergeCell ref="B38:D38"/>
    <mergeCell ref="B24:D24"/>
    <mergeCell ref="B25:D25"/>
    <mergeCell ref="B26:D26"/>
    <mergeCell ref="B27:D27"/>
    <mergeCell ref="B28:D28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155:D155"/>
    <mergeCell ref="B156:D156"/>
    <mergeCell ref="B157:D157"/>
    <mergeCell ref="B158:D158"/>
    <mergeCell ref="B159:D159"/>
    <mergeCell ref="B66:D66"/>
    <mergeCell ref="B151:D151"/>
    <mergeCell ref="B152:D152"/>
    <mergeCell ref="B153:D153"/>
    <mergeCell ref="B154:D154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70:D170"/>
    <mergeCell ref="B171:D171"/>
    <mergeCell ref="B172:D172"/>
    <mergeCell ref="B173:D173"/>
    <mergeCell ref="B174:D174"/>
    <mergeCell ref="B160:D160"/>
    <mergeCell ref="B161:D161"/>
    <mergeCell ref="B167:D167"/>
    <mergeCell ref="B168:D168"/>
    <mergeCell ref="B169:D169"/>
    <mergeCell ref="B185:D185"/>
    <mergeCell ref="B186:D186"/>
    <mergeCell ref="B187:D187"/>
    <mergeCell ref="B188:D188"/>
    <mergeCell ref="B189:D189"/>
    <mergeCell ref="B175:D175"/>
    <mergeCell ref="B176:D176"/>
    <mergeCell ref="B177:D177"/>
    <mergeCell ref="B183:D183"/>
    <mergeCell ref="B184:D184"/>
    <mergeCell ref="B200:D200"/>
    <mergeCell ref="B201:D201"/>
    <mergeCell ref="B202:D202"/>
    <mergeCell ref="B203:D203"/>
    <mergeCell ref="B204:D204"/>
    <mergeCell ref="B190:D190"/>
    <mergeCell ref="B191:D191"/>
    <mergeCell ref="B192:D192"/>
    <mergeCell ref="B193:D193"/>
    <mergeCell ref="B199:D199"/>
    <mergeCell ref="B215:D215"/>
    <mergeCell ref="B216:D216"/>
    <mergeCell ref="B217:D217"/>
    <mergeCell ref="B218:D218"/>
    <mergeCell ref="B219:D219"/>
    <mergeCell ref="B205:D205"/>
    <mergeCell ref="B206:D206"/>
    <mergeCell ref="B207:D207"/>
    <mergeCell ref="B208:D208"/>
    <mergeCell ref="B209:D209"/>
    <mergeCell ref="B225:D225"/>
    <mergeCell ref="B231:D231"/>
    <mergeCell ref="B232:D232"/>
    <mergeCell ref="B233:D233"/>
    <mergeCell ref="B234:D234"/>
    <mergeCell ref="B220:D220"/>
    <mergeCell ref="B221:D221"/>
    <mergeCell ref="B222:D222"/>
    <mergeCell ref="B223:D223"/>
    <mergeCell ref="B224:D224"/>
    <mergeCell ref="B240:D240"/>
    <mergeCell ref="B241:D241"/>
    <mergeCell ref="B247:D247"/>
    <mergeCell ref="B248:D248"/>
    <mergeCell ref="B249:D249"/>
    <mergeCell ref="B235:D235"/>
    <mergeCell ref="B236:D236"/>
    <mergeCell ref="B237:D237"/>
    <mergeCell ref="B238:D238"/>
    <mergeCell ref="B239:D239"/>
    <mergeCell ref="B255:D255"/>
    <mergeCell ref="B256:D256"/>
    <mergeCell ref="B257:D257"/>
    <mergeCell ref="B263:D263"/>
    <mergeCell ref="B264:D264"/>
    <mergeCell ref="B250:D250"/>
    <mergeCell ref="B251:D251"/>
    <mergeCell ref="B252:D252"/>
    <mergeCell ref="B253:D253"/>
    <mergeCell ref="B254:D254"/>
    <mergeCell ref="B270:D270"/>
    <mergeCell ref="B271:D271"/>
    <mergeCell ref="B272:D272"/>
    <mergeCell ref="B273:D273"/>
    <mergeCell ref="B285:D285"/>
    <mergeCell ref="B265:D265"/>
    <mergeCell ref="B266:D266"/>
    <mergeCell ref="B267:D267"/>
    <mergeCell ref="B268:D268"/>
    <mergeCell ref="B269:D269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</mergeCells>
  <pageMargins left="0.25" right="0.25" top="0.75" bottom="0.75" header="0.3" footer="0.3"/>
  <pageSetup scale="53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E593F-CD1A-43E6-A297-A7254BD5C12B}">
  <sheetPr>
    <tabColor theme="1" tint="0.499984740745262"/>
    <pageSetUpPr fitToPage="1"/>
  </sheetPr>
  <dimension ref="A1:GY89"/>
  <sheetViews>
    <sheetView showWhiteSpace="0" zoomScaleNormal="100" workbookViewId="0">
      <selection activeCell="I3" sqref="I3"/>
    </sheetView>
  </sheetViews>
  <sheetFormatPr defaultColWidth="9.140625" defaultRowHeight="12.75" x14ac:dyDescent="0.2"/>
  <cols>
    <col min="1" max="3" width="15.7109375" style="71" customWidth="1"/>
    <col min="4" max="4" width="15.7109375" style="125" customWidth="1"/>
    <col min="5" max="5" width="15.7109375" style="208" customWidth="1"/>
    <col min="6" max="8" width="15.7109375" style="71" customWidth="1"/>
    <col min="9" max="16384" width="9.140625" style="71"/>
  </cols>
  <sheetData>
    <row r="1" spans="1:8" ht="18" x14ac:dyDescent="0.25">
      <c r="A1" s="235" t="s">
        <v>475</v>
      </c>
      <c r="B1" s="234" t="s">
        <v>152</v>
      </c>
      <c r="C1" s="132"/>
      <c r="D1" s="115"/>
      <c r="E1" s="115"/>
      <c r="F1" s="115"/>
      <c r="G1" s="115"/>
      <c r="H1" s="115"/>
    </row>
    <row r="2" spans="1:8" x14ac:dyDescent="0.2">
      <c r="D2" s="71"/>
      <c r="E2" s="71"/>
    </row>
    <row r="3" spans="1:8" x14ac:dyDescent="0.2">
      <c r="A3" s="117">
        <v>33.020000000000003</v>
      </c>
      <c r="B3" s="202" t="s">
        <v>512</v>
      </c>
      <c r="C3" s="111"/>
      <c r="D3" s="114"/>
      <c r="E3" s="114"/>
      <c r="F3" s="114"/>
      <c r="G3" s="115"/>
      <c r="H3" s="114"/>
    </row>
    <row r="4" spans="1:8" x14ac:dyDescent="0.2">
      <c r="B4" s="163"/>
      <c r="E4" s="97"/>
      <c r="F4" s="87"/>
      <c r="G4" s="87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449"/>
      <c r="C6" s="449"/>
      <c r="D6" s="449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450"/>
      <c r="C7" s="450"/>
      <c r="D7" s="450"/>
      <c r="E7" s="137"/>
      <c r="F7" s="137"/>
      <c r="G7" s="137"/>
      <c r="H7" s="137"/>
    </row>
    <row r="8" spans="1:8" x14ac:dyDescent="0.2">
      <c r="A8" s="84">
        <v>2</v>
      </c>
      <c r="B8" s="450"/>
      <c r="C8" s="450"/>
      <c r="D8" s="450"/>
      <c r="E8" s="137"/>
      <c r="F8" s="137"/>
      <c r="G8" s="125"/>
      <c r="H8" s="125"/>
    </row>
    <row r="9" spans="1:8" x14ac:dyDescent="0.2">
      <c r="A9" s="84">
        <v>3</v>
      </c>
      <c r="B9" s="450"/>
      <c r="C9" s="450"/>
      <c r="D9" s="450"/>
      <c r="E9" s="137"/>
      <c r="F9" s="137"/>
      <c r="G9" s="137"/>
      <c r="H9" s="137"/>
    </row>
    <row r="10" spans="1:8" x14ac:dyDescent="0.2">
      <c r="A10" s="84">
        <v>4</v>
      </c>
      <c r="B10" s="450"/>
      <c r="C10" s="450"/>
      <c r="D10" s="450"/>
      <c r="E10" s="137"/>
      <c r="F10" s="137"/>
      <c r="G10" s="137"/>
      <c r="H10" s="137"/>
    </row>
    <row r="11" spans="1:8" x14ac:dyDescent="0.2">
      <c r="A11" s="84">
        <v>5</v>
      </c>
      <c r="B11" s="450"/>
      <c r="C11" s="450"/>
      <c r="D11" s="450"/>
      <c r="E11" s="125"/>
      <c r="F11" s="125"/>
      <c r="G11" s="125"/>
      <c r="H11" s="125"/>
    </row>
    <row r="12" spans="1:8" x14ac:dyDescent="0.2">
      <c r="A12" s="84">
        <v>6</v>
      </c>
      <c r="B12" s="450"/>
      <c r="C12" s="450"/>
      <c r="D12" s="450"/>
      <c r="E12" s="125"/>
      <c r="F12" s="270"/>
      <c r="G12" s="270"/>
      <c r="H12" s="270"/>
    </row>
    <row r="13" spans="1:8" x14ac:dyDescent="0.2">
      <c r="A13" s="84">
        <v>7</v>
      </c>
      <c r="B13" s="450"/>
      <c r="C13" s="450"/>
      <c r="D13" s="450"/>
      <c r="E13" s="270"/>
      <c r="F13" s="125"/>
      <c r="G13" s="315"/>
      <c r="H13" s="315"/>
    </row>
    <row r="14" spans="1:8" x14ac:dyDescent="0.2">
      <c r="A14" s="84">
        <v>8</v>
      </c>
      <c r="B14" s="450"/>
      <c r="C14" s="450"/>
      <c r="D14" s="450"/>
      <c r="E14" s="125"/>
      <c r="F14" s="125"/>
      <c r="G14" s="125"/>
      <c r="H14" s="125"/>
    </row>
    <row r="15" spans="1:8" x14ac:dyDescent="0.2">
      <c r="A15" s="84">
        <v>9</v>
      </c>
      <c r="B15" s="450"/>
      <c r="C15" s="450"/>
      <c r="D15" s="450"/>
      <c r="E15" s="137"/>
      <c r="F15" s="137"/>
      <c r="G15" s="315"/>
      <c r="H15" s="315"/>
    </row>
    <row r="16" spans="1:8" x14ac:dyDescent="0.2">
      <c r="A16" s="147">
        <v>10</v>
      </c>
      <c r="B16" s="451"/>
      <c r="C16" s="451"/>
      <c r="D16" s="451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A18" s="108"/>
      <c r="D18" s="263"/>
      <c r="E18" s="143"/>
      <c r="F18" s="143"/>
      <c r="G18" s="143"/>
      <c r="H18" s="143"/>
    </row>
    <row r="19" spans="1:8" x14ac:dyDescent="0.2">
      <c r="A19" s="117">
        <v>33.462000000000003</v>
      </c>
      <c r="B19" s="202" t="s">
        <v>153</v>
      </c>
      <c r="C19" s="111"/>
      <c r="D19" s="114"/>
      <c r="E19" s="114"/>
      <c r="F19" s="114"/>
      <c r="G19" s="115"/>
      <c r="H19" s="114"/>
    </row>
    <row r="20" spans="1:8" x14ac:dyDescent="0.2">
      <c r="C20" s="78"/>
      <c r="D20" s="78"/>
      <c r="E20" s="78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449"/>
      <c r="C22" s="449"/>
      <c r="D22" s="44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450"/>
      <c r="C23" s="450"/>
      <c r="D23" s="450"/>
      <c r="E23" s="137"/>
      <c r="F23" s="137"/>
      <c r="G23" s="137"/>
      <c r="H23" s="137"/>
    </row>
    <row r="24" spans="1:8" x14ac:dyDescent="0.2">
      <c r="A24" s="84">
        <v>2</v>
      </c>
      <c r="B24" s="450"/>
      <c r="C24" s="450"/>
      <c r="D24" s="450"/>
      <c r="E24" s="137"/>
      <c r="F24" s="137"/>
      <c r="G24" s="125"/>
      <c r="H24" s="125"/>
    </row>
    <row r="25" spans="1:8" x14ac:dyDescent="0.2">
      <c r="A25" s="84">
        <v>3</v>
      </c>
      <c r="B25" s="450"/>
      <c r="C25" s="450"/>
      <c r="D25" s="450"/>
      <c r="E25" s="137"/>
      <c r="F25" s="137"/>
      <c r="G25" s="137"/>
      <c r="H25" s="137"/>
    </row>
    <row r="26" spans="1:8" x14ac:dyDescent="0.2">
      <c r="A26" s="84">
        <v>4</v>
      </c>
      <c r="B26" s="450"/>
      <c r="C26" s="450"/>
      <c r="D26" s="450"/>
      <c r="E26" s="137"/>
      <c r="F26" s="137"/>
      <c r="G26" s="137"/>
      <c r="H26" s="137"/>
    </row>
    <row r="27" spans="1:8" x14ac:dyDescent="0.2">
      <c r="A27" s="84">
        <v>5</v>
      </c>
      <c r="B27" s="450"/>
      <c r="C27" s="450"/>
      <c r="D27" s="450"/>
      <c r="E27" s="125"/>
      <c r="F27" s="125"/>
      <c r="G27" s="125"/>
      <c r="H27" s="125"/>
    </row>
    <row r="28" spans="1:8" x14ac:dyDescent="0.2">
      <c r="A28" s="84">
        <v>6</v>
      </c>
      <c r="B28" s="450"/>
      <c r="C28" s="450"/>
      <c r="D28" s="450"/>
      <c r="E28" s="125"/>
      <c r="F28" s="270"/>
      <c r="G28" s="270"/>
      <c r="H28" s="270"/>
    </row>
    <row r="29" spans="1:8" x14ac:dyDescent="0.2">
      <c r="A29" s="84">
        <v>7</v>
      </c>
      <c r="B29" s="450"/>
      <c r="C29" s="450"/>
      <c r="D29" s="450"/>
      <c r="E29" s="270"/>
      <c r="F29" s="125"/>
      <c r="G29" s="315"/>
      <c r="H29" s="315"/>
    </row>
    <row r="30" spans="1:8" x14ac:dyDescent="0.2">
      <c r="A30" s="84">
        <v>8</v>
      </c>
      <c r="B30" s="450"/>
      <c r="C30" s="450"/>
      <c r="D30" s="450"/>
      <c r="E30" s="125"/>
      <c r="F30" s="125"/>
      <c r="G30" s="125"/>
      <c r="H30" s="125"/>
    </row>
    <row r="31" spans="1:8" x14ac:dyDescent="0.2">
      <c r="A31" s="84">
        <v>9</v>
      </c>
      <c r="B31" s="450"/>
      <c r="C31" s="450"/>
      <c r="D31" s="450"/>
      <c r="E31" s="137"/>
      <c r="F31" s="137"/>
      <c r="G31" s="315"/>
      <c r="H31" s="315"/>
    </row>
    <row r="32" spans="1:8" x14ac:dyDescent="0.2">
      <c r="A32" s="147">
        <v>10</v>
      </c>
      <c r="B32" s="451"/>
      <c r="C32" s="451"/>
      <c r="D32" s="451"/>
      <c r="E32" s="145"/>
      <c r="F32" s="145"/>
      <c r="G32" s="145"/>
      <c r="H32" s="145"/>
    </row>
    <row r="33" spans="1:8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E34" s="97"/>
      <c r="G34" s="87"/>
    </row>
    <row r="35" spans="1:8" x14ac:dyDescent="0.2">
      <c r="E35" s="97"/>
      <c r="G35" s="87"/>
    </row>
    <row r="36" spans="1:8" x14ac:dyDescent="0.2">
      <c r="B36" s="163"/>
      <c r="E36" s="97"/>
    </row>
    <row r="37" spans="1:8" x14ac:dyDescent="0.2">
      <c r="E37" s="97"/>
      <c r="G37" s="87"/>
    </row>
    <row r="38" spans="1:8" x14ac:dyDescent="0.2">
      <c r="E38" s="97"/>
      <c r="G38" s="87"/>
    </row>
    <row r="39" spans="1:8" x14ac:dyDescent="0.2">
      <c r="E39" s="97"/>
      <c r="G39" s="87"/>
    </row>
    <row r="40" spans="1:8" x14ac:dyDescent="0.2">
      <c r="E40" s="97"/>
      <c r="G40" s="87"/>
    </row>
    <row r="41" spans="1:8" x14ac:dyDescent="0.2">
      <c r="E41" s="97"/>
      <c r="G41" s="87"/>
    </row>
    <row r="42" spans="1:8" x14ac:dyDescent="0.2">
      <c r="B42" s="163"/>
      <c r="E42" s="97"/>
    </row>
    <row r="43" spans="1:8" x14ac:dyDescent="0.2">
      <c r="E43" s="97"/>
      <c r="G43" s="87"/>
    </row>
    <row r="44" spans="1:8" x14ac:dyDescent="0.2">
      <c r="E44" s="97"/>
      <c r="G44" s="87"/>
    </row>
    <row r="45" spans="1:8" x14ac:dyDescent="0.2">
      <c r="E45" s="97"/>
      <c r="G45" s="87"/>
    </row>
    <row r="46" spans="1:8" x14ac:dyDescent="0.2">
      <c r="E46" s="97"/>
      <c r="G46" s="87"/>
    </row>
    <row r="47" spans="1:8" x14ac:dyDescent="0.2">
      <c r="E47" s="97"/>
      <c r="G47" s="87"/>
    </row>
    <row r="48" spans="1:8" x14ac:dyDescent="0.2">
      <c r="E48" s="97"/>
      <c r="G48" s="87"/>
    </row>
    <row r="49" spans="1:207" x14ac:dyDescent="0.2">
      <c r="E49" s="97"/>
      <c r="G49" s="87"/>
    </row>
    <row r="50" spans="1:207" x14ac:dyDescent="0.2">
      <c r="E50" s="97"/>
      <c r="G50" s="87"/>
    </row>
    <row r="51" spans="1:207" x14ac:dyDescent="0.2">
      <c r="B51" s="163"/>
      <c r="E51" s="97"/>
    </row>
    <row r="52" spans="1:207" x14ac:dyDescent="0.2">
      <c r="E52" s="97"/>
      <c r="G52" s="87"/>
    </row>
    <row r="53" spans="1:207" x14ac:dyDescent="0.2">
      <c r="E53" s="97"/>
      <c r="G53" s="87"/>
    </row>
    <row r="54" spans="1:207" x14ac:dyDescent="0.2">
      <c r="E54" s="97"/>
      <c r="G54" s="87"/>
    </row>
    <row r="55" spans="1:207" x14ac:dyDescent="0.2">
      <c r="E55" s="97"/>
      <c r="G55" s="87"/>
    </row>
    <row r="56" spans="1:207" x14ac:dyDescent="0.2">
      <c r="E56" s="97"/>
      <c r="G56" s="87"/>
    </row>
    <row r="57" spans="1:207" x14ac:dyDescent="0.2">
      <c r="E57" s="97"/>
      <c r="G57" s="87"/>
    </row>
    <row r="58" spans="1:207" s="237" customFormat="1" ht="13.5" thickBot="1" x14ac:dyDescent="0.25">
      <c r="A58" s="71"/>
      <c r="B58" s="71"/>
      <c r="C58" s="71"/>
      <c r="D58" s="125"/>
      <c r="E58" s="97"/>
      <c r="F58" s="193"/>
      <c r="G58" s="98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71"/>
      <c r="BQ58" s="71"/>
      <c r="BR58" s="71"/>
      <c r="BS58" s="71"/>
      <c r="BT58" s="71"/>
      <c r="BU58" s="71"/>
      <c r="BV58" s="71"/>
      <c r="BW58" s="71"/>
      <c r="BX58" s="71"/>
      <c r="BY58" s="71"/>
      <c r="BZ58" s="71"/>
      <c r="CA58" s="71"/>
      <c r="CB58" s="71"/>
      <c r="CC58" s="71"/>
      <c r="CD58" s="71"/>
      <c r="CE58" s="71"/>
      <c r="CF58" s="71"/>
      <c r="CG58" s="71"/>
      <c r="CH58" s="71"/>
      <c r="CI58" s="71"/>
      <c r="CJ58" s="71"/>
      <c r="CK58" s="71"/>
      <c r="CL58" s="71"/>
      <c r="CM58" s="71"/>
      <c r="CN58" s="71"/>
      <c r="CO58" s="71"/>
      <c r="CP58" s="71"/>
      <c r="CQ58" s="71"/>
      <c r="CR58" s="71"/>
      <c r="CS58" s="71"/>
      <c r="CT58" s="71"/>
      <c r="CU58" s="71"/>
      <c r="CV58" s="71"/>
      <c r="CW58" s="71"/>
      <c r="CX58" s="71"/>
      <c r="CY58" s="71"/>
      <c r="CZ58" s="71"/>
      <c r="DA58" s="71"/>
      <c r="DB58" s="71"/>
      <c r="DC58" s="71"/>
      <c r="DD58" s="71"/>
      <c r="DE58" s="71"/>
      <c r="DF58" s="71"/>
      <c r="DG58" s="71"/>
      <c r="DH58" s="71"/>
      <c r="DI58" s="71"/>
      <c r="DJ58" s="71"/>
      <c r="DK58" s="71"/>
      <c r="DL58" s="71"/>
      <c r="DM58" s="71"/>
      <c r="DN58" s="71"/>
      <c r="DO58" s="71"/>
      <c r="DP58" s="71"/>
      <c r="DQ58" s="71"/>
      <c r="DR58" s="71"/>
      <c r="DS58" s="71"/>
      <c r="DT58" s="71"/>
      <c r="DU58" s="71"/>
      <c r="DV58" s="71"/>
      <c r="DW58" s="71"/>
      <c r="DX58" s="71"/>
      <c r="DY58" s="71"/>
      <c r="DZ58" s="71"/>
      <c r="EA58" s="71"/>
      <c r="EB58" s="71"/>
      <c r="EC58" s="71"/>
      <c r="ED58" s="71"/>
      <c r="EE58" s="71"/>
      <c r="EF58" s="71"/>
      <c r="EG58" s="71"/>
      <c r="EH58" s="71"/>
      <c r="EI58" s="71"/>
      <c r="EJ58" s="71"/>
      <c r="EK58" s="71"/>
      <c r="EL58" s="71"/>
      <c r="EM58" s="71"/>
      <c r="EN58" s="71"/>
      <c r="EO58" s="71"/>
      <c r="EP58" s="71"/>
      <c r="EQ58" s="71"/>
      <c r="ER58" s="71"/>
      <c r="ES58" s="71"/>
      <c r="ET58" s="71"/>
      <c r="EU58" s="71"/>
      <c r="EV58" s="71"/>
      <c r="EW58" s="71"/>
      <c r="EX58" s="71"/>
      <c r="EY58" s="71"/>
      <c r="EZ58" s="71"/>
      <c r="FA58" s="71"/>
      <c r="FB58" s="71"/>
      <c r="FC58" s="71"/>
      <c r="FD58" s="71"/>
      <c r="FE58" s="71"/>
      <c r="FF58" s="71"/>
      <c r="FG58" s="71"/>
      <c r="FH58" s="71"/>
      <c r="FI58" s="71"/>
      <c r="FJ58" s="71"/>
      <c r="FK58" s="71"/>
      <c r="FL58" s="71"/>
      <c r="FM58" s="71"/>
      <c r="FN58" s="71"/>
      <c r="FO58" s="71"/>
      <c r="FP58" s="71"/>
      <c r="FQ58" s="71"/>
      <c r="FR58" s="71"/>
      <c r="FS58" s="71"/>
      <c r="FT58" s="71"/>
      <c r="FU58" s="71"/>
      <c r="FV58" s="71"/>
      <c r="FW58" s="71"/>
      <c r="FX58" s="71"/>
      <c r="FY58" s="71"/>
      <c r="FZ58" s="71"/>
      <c r="GA58" s="71"/>
      <c r="GB58" s="71"/>
      <c r="GC58" s="71"/>
      <c r="GD58" s="71"/>
      <c r="GE58" s="71"/>
      <c r="GF58" s="71"/>
      <c r="GG58" s="71"/>
      <c r="GH58" s="71"/>
      <c r="GI58" s="71"/>
      <c r="GJ58" s="71"/>
      <c r="GK58" s="71"/>
      <c r="GL58" s="71"/>
      <c r="GM58" s="71"/>
      <c r="GN58" s="71"/>
      <c r="GO58" s="71"/>
      <c r="GP58" s="71"/>
      <c r="GQ58" s="71"/>
      <c r="GR58" s="71"/>
      <c r="GS58" s="71"/>
      <c r="GT58" s="71"/>
      <c r="GU58" s="71"/>
      <c r="GV58" s="71"/>
      <c r="GW58" s="71"/>
      <c r="GX58" s="71"/>
      <c r="GY58" s="71"/>
    </row>
    <row r="59" spans="1:207" ht="13.5" thickTop="1" x14ac:dyDescent="0.2">
      <c r="E59" s="205"/>
      <c r="F59" s="87"/>
      <c r="G59" s="87"/>
    </row>
    <row r="60" spans="1:207" x14ac:dyDescent="0.2">
      <c r="E60" s="205"/>
      <c r="F60" s="87"/>
      <c r="G60" s="87"/>
    </row>
    <row r="61" spans="1:207" x14ac:dyDescent="0.2">
      <c r="E61" s="205"/>
      <c r="F61" s="87"/>
      <c r="G61" s="87"/>
    </row>
    <row r="62" spans="1:207" x14ac:dyDescent="0.2">
      <c r="E62" s="205"/>
      <c r="F62" s="87"/>
      <c r="G62" s="87"/>
    </row>
    <row r="63" spans="1:207" x14ac:dyDescent="0.2">
      <c r="A63" s="77"/>
      <c r="B63" s="77"/>
      <c r="C63" s="77"/>
      <c r="D63" s="101"/>
      <c r="E63" s="143"/>
      <c r="F63" s="77"/>
      <c r="G63" s="77"/>
    </row>
    <row r="64" spans="1:207" x14ac:dyDescent="0.2">
      <c r="E64" s="97"/>
    </row>
    <row r="65" spans="1:7" x14ac:dyDescent="0.2">
      <c r="A65" s="77"/>
      <c r="B65" s="77"/>
      <c r="C65" s="101"/>
      <c r="D65" s="101"/>
      <c r="E65" s="143"/>
      <c r="F65" s="77"/>
      <c r="G65" s="77"/>
    </row>
    <row r="66" spans="1:7" x14ac:dyDescent="0.2">
      <c r="C66" s="77"/>
      <c r="D66" s="138"/>
      <c r="E66" s="97"/>
    </row>
    <row r="67" spans="1:7" x14ac:dyDescent="0.2">
      <c r="D67" s="138"/>
      <c r="E67" s="97"/>
    </row>
    <row r="68" spans="1:7" x14ac:dyDescent="0.2">
      <c r="D68" s="138"/>
      <c r="E68" s="97"/>
    </row>
    <row r="69" spans="1:7" x14ac:dyDescent="0.2">
      <c r="D69" s="138"/>
      <c r="E69" s="97"/>
    </row>
    <row r="70" spans="1:7" x14ac:dyDescent="0.2">
      <c r="D70" s="138"/>
      <c r="E70" s="97"/>
    </row>
    <row r="71" spans="1:7" x14ac:dyDescent="0.2">
      <c r="D71" s="138"/>
      <c r="E71" s="97"/>
    </row>
    <row r="72" spans="1:7" x14ac:dyDescent="0.2">
      <c r="D72" s="138"/>
      <c r="E72" s="97"/>
    </row>
    <row r="73" spans="1:7" x14ac:dyDescent="0.2">
      <c r="D73" s="138"/>
      <c r="E73" s="97"/>
    </row>
    <row r="74" spans="1:7" x14ac:dyDescent="0.2">
      <c r="D74" s="138"/>
      <c r="E74" s="97"/>
    </row>
    <row r="75" spans="1:7" x14ac:dyDescent="0.2">
      <c r="A75" s="77"/>
      <c r="B75" s="77"/>
      <c r="C75" s="77"/>
      <c r="D75" s="101"/>
      <c r="E75" s="143"/>
      <c r="F75" s="77"/>
      <c r="G75" s="77"/>
    </row>
    <row r="76" spans="1:7" x14ac:dyDescent="0.2">
      <c r="A76" s="77"/>
      <c r="B76" s="77"/>
      <c r="C76" s="77"/>
      <c r="D76" s="101"/>
      <c r="E76" s="143"/>
      <c r="F76" s="77"/>
      <c r="G76" s="77"/>
    </row>
    <row r="77" spans="1:7" x14ac:dyDescent="0.2">
      <c r="E77" s="97"/>
    </row>
    <row r="78" spans="1:7" x14ac:dyDescent="0.2">
      <c r="A78" s="77"/>
      <c r="B78" s="77"/>
      <c r="C78" s="77"/>
      <c r="D78" s="101"/>
      <c r="E78" s="143"/>
      <c r="F78" s="77"/>
      <c r="G78" s="77"/>
    </row>
    <row r="79" spans="1:7" x14ac:dyDescent="0.2">
      <c r="A79" s="457"/>
      <c r="B79" s="457"/>
      <c r="D79" s="101"/>
      <c r="E79" s="143"/>
      <c r="F79" s="77"/>
      <c r="G79" s="77"/>
    </row>
    <row r="80" spans="1:7" x14ac:dyDescent="0.2">
      <c r="D80" s="101"/>
      <c r="E80" s="189"/>
    </row>
    <row r="81" spans="4:5" x14ac:dyDescent="0.2">
      <c r="E81" s="97"/>
    </row>
    <row r="82" spans="4:5" x14ac:dyDescent="0.2">
      <c r="E82" s="97"/>
    </row>
    <row r="83" spans="4:5" x14ac:dyDescent="0.2">
      <c r="E83" s="97"/>
    </row>
    <row r="84" spans="4:5" x14ac:dyDescent="0.2">
      <c r="D84" s="138"/>
      <c r="E84" s="97"/>
    </row>
    <row r="85" spans="4:5" x14ac:dyDescent="0.2">
      <c r="E85" s="97"/>
    </row>
    <row r="86" spans="4:5" x14ac:dyDescent="0.2">
      <c r="E86" s="97"/>
    </row>
    <row r="87" spans="4:5" x14ac:dyDescent="0.2">
      <c r="E87" s="97"/>
    </row>
    <row r="88" spans="4:5" x14ac:dyDescent="0.2">
      <c r="E88" s="97"/>
    </row>
    <row r="89" spans="4:5" x14ac:dyDescent="0.2">
      <c r="E89" s="97"/>
    </row>
  </sheetData>
  <mergeCells count="23">
    <mergeCell ref="A79:B79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9:D29"/>
    <mergeCell ref="B30:D30"/>
    <mergeCell ref="B31:D31"/>
    <mergeCell ref="B32:D32"/>
    <mergeCell ref="B24:D24"/>
    <mergeCell ref="B25:D25"/>
    <mergeCell ref="B26:D26"/>
    <mergeCell ref="B27:D27"/>
    <mergeCell ref="B28:D28"/>
  </mergeCells>
  <pageMargins left="0.25" right="0.25" top="0.75" bottom="0.75" header="0.3" footer="0.3"/>
  <pageSetup scale="1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1</vt:i4>
      </vt:variant>
    </vt:vector>
  </HeadingPairs>
  <TitlesOfParts>
    <vt:vector size="23" baseType="lpstr">
      <vt:lpstr>PROJECT SUMMARY</vt:lpstr>
      <vt:lpstr>Cash Flow Version 2</vt:lpstr>
      <vt:lpstr>Cash Flow Version 2 Homeowner</vt:lpstr>
      <vt:lpstr>DIV 1 GC</vt:lpstr>
      <vt:lpstr>DIV 2 EXIST. COND.</vt:lpstr>
      <vt:lpstr>DIV 3 CONCRETE</vt:lpstr>
      <vt:lpstr>DIV 4 MASONRY</vt:lpstr>
      <vt:lpstr>DIV 5 METAL</vt:lpstr>
      <vt:lpstr>DIV 6 CARPENTRY</vt:lpstr>
      <vt:lpstr>DIV 7 MOISTURE PROTECTION</vt:lpstr>
      <vt:lpstr>DIV 8 OPENINGS</vt:lpstr>
      <vt:lpstr>DIV 9 FINISHES</vt:lpstr>
      <vt:lpstr>DIV 10 SPECIALTIES</vt:lpstr>
      <vt:lpstr>DIV 11 EQUIPMENT</vt:lpstr>
      <vt:lpstr>DIV 12 FURNISHINGS</vt:lpstr>
      <vt:lpstr>DIV 13 SPECIAL CONST.</vt:lpstr>
      <vt:lpstr>DIV 14 CONVEYING SYSTEMS</vt:lpstr>
      <vt:lpstr>DIV 21 FIRE SUPRESSION</vt:lpstr>
      <vt:lpstr>DIV 22-23 PLUM-HVAC</vt:lpstr>
      <vt:lpstr>DIV 26-28 ELEC. - LV</vt:lpstr>
      <vt:lpstr>DIV 31-32 EARTH-SITE</vt:lpstr>
      <vt:lpstr>DIV 33 UTILITES</vt:lpstr>
      <vt:lpstr>'PROJECT SUMMARY'!Print_Area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Pat Kirby</cp:lastModifiedBy>
  <cp:lastPrinted>2026-08-17T18:51:02Z</cp:lastPrinted>
  <dcterms:created xsi:type="dcterms:W3CDTF">2016-07-29T19:09:40Z</dcterms:created>
  <dcterms:modified xsi:type="dcterms:W3CDTF">2026-08-24T21:15:14Z</dcterms:modified>
</cp:coreProperties>
</file>