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9 Subcontractors\Div 11 Architectural Equipment\Appliances\"/>
    </mc:Choice>
  </mc:AlternateContent>
  <xr:revisionPtr revIDLastSave="0" documentId="13_ncr:1_{10857D54-FD51-47AE-A5B9-D09FA5B63E32}" xr6:coauthVersionLast="47" xr6:coauthVersionMax="47" xr10:uidLastSave="{00000000-0000-0000-0000-000000000000}"/>
  <bookViews>
    <workbookView xWindow="5205" yWindow="2880" windowWidth="21600" windowHeight="11160" xr2:uid="{CC3E1B3C-6356-461C-AD1F-B415BBEC7448}"/>
  </bookViews>
  <sheets>
    <sheet name="WOLF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1" i="2" l="1"/>
  <c r="G40" i="2"/>
  <c r="G39" i="2"/>
  <c r="G38" i="2"/>
  <c r="G32" i="2"/>
  <c r="G28" i="2"/>
  <c r="G27" i="2"/>
  <c r="F41" i="2"/>
  <c r="F40" i="2"/>
  <c r="F39" i="2"/>
  <c r="F38" i="2"/>
  <c r="F32" i="2"/>
  <c r="E41" i="2"/>
  <c r="E40" i="2"/>
  <c r="E39" i="2"/>
  <c r="E38" i="2"/>
  <c r="E32" i="2"/>
  <c r="E28" i="2"/>
  <c r="E27" i="2"/>
  <c r="G7" i="2"/>
  <c r="F7" i="2"/>
  <c r="F8" i="2" s="1"/>
  <c r="F9" i="2" s="1"/>
  <c r="F10" i="2" s="1"/>
  <c r="E7" i="2"/>
  <c r="E8" i="2" s="1"/>
  <c r="E9" i="2" s="1"/>
  <c r="E10" i="2" s="1"/>
  <c r="Q15" i="1"/>
  <c r="P15" i="1"/>
  <c r="O15" i="1"/>
  <c r="H13" i="1"/>
  <c r="H51" i="1" s="1"/>
  <c r="H50" i="1"/>
  <c r="C50" i="1"/>
  <c r="C51" i="1" s="1"/>
  <c r="B50" i="1"/>
  <c r="B13" i="1"/>
  <c r="E43" i="2" l="1"/>
  <c r="F43" i="2"/>
  <c r="G43" i="2"/>
  <c r="F44" i="2"/>
  <c r="E44" i="2"/>
  <c r="E45" i="2" s="1"/>
  <c r="E46" i="2" s="1"/>
  <c r="G8" i="2"/>
  <c r="G9" i="2" s="1"/>
  <c r="G10" i="2" s="1"/>
  <c r="P16" i="1"/>
  <c r="P17" i="1" s="1"/>
  <c r="Q16" i="1"/>
  <c r="Q17" i="1" s="1"/>
  <c r="O16" i="1"/>
  <c r="O17" i="1" s="1"/>
  <c r="H52" i="1"/>
  <c r="H53" i="1" s="1"/>
  <c r="B51" i="1"/>
  <c r="B52" i="1" s="1"/>
  <c r="C52" i="1"/>
  <c r="C53" i="1" s="1"/>
  <c r="G44" i="2" l="1"/>
  <c r="G45" i="2"/>
  <c r="G46" i="2" s="1"/>
  <c r="G47" i="2" s="1"/>
  <c r="F45" i="2"/>
  <c r="F46" i="2" s="1"/>
  <c r="F47" i="2" s="1"/>
  <c r="B53" i="1"/>
</calcChain>
</file>

<file path=xl/sharedStrings.xml><?xml version="1.0" encoding="utf-8"?>
<sst xmlns="http://schemas.openxmlformats.org/spreadsheetml/2006/main" count="138" uniqueCount="82">
  <si>
    <t>Appliances Quote Comparison</t>
  </si>
  <si>
    <t>Hogan Residence</t>
  </si>
  <si>
    <t>Appliance</t>
  </si>
  <si>
    <t>Wolf</t>
  </si>
  <si>
    <t>Thermador</t>
  </si>
  <si>
    <t>Kitchen</t>
  </si>
  <si>
    <t>Double Oven w. Steam</t>
  </si>
  <si>
    <t>36" Gas Rangetop</t>
  </si>
  <si>
    <t>Blower</t>
  </si>
  <si>
    <t>Panel Ready DW (2)</t>
  </si>
  <si>
    <t>DW Rebate</t>
  </si>
  <si>
    <t>SS Warming Drawer</t>
  </si>
  <si>
    <t>SS Microwave Drawer</t>
  </si>
  <si>
    <t>Panel Ready 24" Column Freezer</t>
  </si>
  <si>
    <t>Panel Ready 36" Column Fridge</t>
  </si>
  <si>
    <t>Coumn Install (2)</t>
  </si>
  <si>
    <t>Pantry</t>
  </si>
  <si>
    <t>SS 32" Frigidaire Freezer</t>
  </si>
  <si>
    <t>Lounge</t>
  </si>
  <si>
    <t>Panel Ready Ice Maker</t>
  </si>
  <si>
    <t>Panel Ready Wine Fridge</t>
  </si>
  <si>
    <t>Laundry Room</t>
  </si>
  <si>
    <t>Washer</t>
  </si>
  <si>
    <t>Install</t>
  </si>
  <si>
    <t>Dryer</t>
  </si>
  <si>
    <t>Pedestal (2)</t>
  </si>
  <si>
    <t>LL Bar</t>
  </si>
  <si>
    <t>SS UC Wine Unit</t>
  </si>
  <si>
    <t>SS UC Beverage Unit</t>
  </si>
  <si>
    <t>Appliance Delivery</t>
  </si>
  <si>
    <t>Qty 3</t>
  </si>
  <si>
    <t>Stacked Beverage Units</t>
  </si>
  <si>
    <t>by owner</t>
  </si>
  <si>
    <t>Subtotal</t>
  </si>
  <si>
    <t>7% tax</t>
  </si>
  <si>
    <t>TOTAL</t>
  </si>
  <si>
    <t>Thermador Standard Double Oven</t>
  </si>
  <si>
    <t>Hood Liner</t>
  </si>
  <si>
    <t>Hood Liner Rebate</t>
  </si>
  <si>
    <t>Dual Install Kit</t>
  </si>
  <si>
    <t>Wolf (single oven with separate steam oven to total as a double oven) = $13,784 total together</t>
  </si>
  <si>
    <t>Double Oven</t>
  </si>
  <si>
    <t>-</t>
  </si>
  <si>
    <t>Monogram Option (using specs from Mackintosh)</t>
  </si>
  <si>
    <t>Base Bid</t>
  </si>
  <si>
    <t>KITCHEN</t>
  </si>
  <si>
    <t>Kitchen range</t>
  </si>
  <si>
    <t>Kitchen oven</t>
  </si>
  <si>
    <t>Kitchen STEAM OVEN</t>
  </si>
  <si>
    <t>SUBTOTAL</t>
  </si>
  <si>
    <t>TAX</t>
  </si>
  <si>
    <t>WOLF</t>
  </si>
  <si>
    <t>Monogram</t>
  </si>
  <si>
    <t>COOKING</t>
  </si>
  <si>
    <t>Range - 6 burners w/ oven</t>
  </si>
  <si>
    <t>Oven - electric, single</t>
  </si>
  <si>
    <t>Steam Oven</t>
  </si>
  <si>
    <t>Fee 15%</t>
  </si>
  <si>
    <t>Appliances Allowance</t>
  </si>
  <si>
    <t>Kitchen hood</t>
  </si>
  <si>
    <t>Kitchen dishwasher</t>
  </si>
  <si>
    <t>Kitchen fridge</t>
  </si>
  <si>
    <t>Kitchen freezer</t>
  </si>
  <si>
    <t>built in column install</t>
  </si>
  <si>
    <t>PANTRY</t>
  </si>
  <si>
    <t>Pantry ice maker (PLUG)</t>
  </si>
  <si>
    <t>Pantry fridge/freezer combo</t>
  </si>
  <si>
    <t>Pantry Microwave (PLUG)</t>
  </si>
  <si>
    <t>PATIO</t>
  </si>
  <si>
    <t>Patio hood</t>
  </si>
  <si>
    <t>Patio grill</t>
  </si>
  <si>
    <t>LAUNDRY</t>
  </si>
  <si>
    <t>Laundry washer main</t>
  </si>
  <si>
    <t>Laundry dryer main</t>
  </si>
  <si>
    <t>Steamer</t>
  </si>
  <si>
    <t>Laundry washer/dryer stack upstairs</t>
  </si>
  <si>
    <t>Delivery</t>
  </si>
  <si>
    <t>Ferguson w/ Wolf</t>
  </si>
  <si>
    <t>Ferguson w/ Thermador</t>
  </si>
  <si>
    <t>Ferguson w/ Monogram</t>
  </si>
  <si>
    <t>Savings</t>
  </si>
  <si>
    <t>APPLIANCE ALTERNATE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</si>
</sst>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4"/>
      <color theme="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2" fillId="0" borderId="0" xfId="0" applyFont="1"/>
    <xf numFmtId="14" fontId="0" fillId="0" borderId="0" xfId="0" applyNumberFormat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/>
    </xf>
    <xf numFmtId="44" fontId="0" fillId="0" borderId="0" xfId="1" applyFont="1"/>
    <xf numFmtId="0" fontId="0" fillId="0" borderId="1" xfId="0" applyBorder="1" applyAlignment="1">
      <alignment horizontal="left" indent="2"/>
    </xf>
    <xf numFmtId="44" fontId="0" fillId="0" borderId="1" xfId="1" applyFont="1" applyBorder="1"/>
    <xf numFmtId="0" fontId="0" fillId="0" borderId="1" xfId="0" applyBorder="1"/>
    <xf numFmtId="44" fontId="0" fillId="0" borderId="1" xfId="0" applyNumberFormat="1" applyBorder="1"/>
    <xf numFmtId="0" fontId="2" fillId="0" borderId="0" xfId="0" applyFont="1" applyAlignment="1">
      <alignment horizontal="left" indent="2"/>
    </xf>
    <xf numFmtId="44" fontId="2" fillId="0" borderId="0" xfId="0" applyNumberFormat="1" applyFont="1"/>
    <xf numFmtId="0" fontId="3" fillId="0" borderId="0" xfId="0" applyFont="1" applyAlignment="1">
      <alignment horizontal="left" wrapText="1" indent="4"/>
    </xf>
    <xf numFmtId="44" fontId="0" fillId="0" borderId="0" xfId="1" applyFont="1" applyAlignment="1">
      <alignment horizontal="right" vertical="center"/>
    </xf>
    <xf numFmtId="44" fontId="2" fillId="0" borderId="0" xfId="1" applyFont="1"/>
    <xf numFmtId="44" fontId="3" fillId="0" borderId="0" xfId="1" applyFont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9" fillId="0" borderId="0" xfId="0" applyFont="1"/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9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right"/>
    </xf>
    <xf numFmtId="44" fontId="6" fillId="0" borderId="0" xfId="1" applyFont="1" applyAlignment="1">
      <alignment horizontal="center"/>
    </xf>
    <xf numFmtId="44" fontId="6" fillId="0" borderId="0" xfId="2" applyNumberFormat="1" applyFont="1" applyFill="1" applyBorder="1" applyAlignment="1">
      <alignment horizontal="center"/>
    </xf>
    <xf numFmtId="44" fontId="6" fillId="0" borderId="1" xfId="0" applyNumberFormat="1" applyFont="1" applyBorder="1" applyAlignment="1">
      <alignment horizontal="center"/>
    </xf>
    <xf numFmtId="164" fontId="6" fillId="0" borderId="0" xfId="0" applyNumberFormat="1" applyFont="1"/>
    <xf numFmtId="0" fontId="8" fillId="0" borderId="0" xfId="0" applyFont="1" applyAlignment="1">
      <alignment horizontal="center"/>
    </xf>
    <xf numFmtId="44" fontId="7" fillId="0" borderId="0" xfId="1" applyFont="1" applyFill="1" applyBorder="1"/>
    <xf numFmtId="0" fontId="6" fillId="0" borderId="0" xfId="0" applyFont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44" fontId="7" fillId="0" borderId="0" xfId="0" applyNumberFormat="1" applyFont="1"/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/>
    </xf>
    <xf numFmtId="44" fontId="0" fillId="0" borderId="0" xfId="0" applyNumberFormat="1"/>
    <xf numFmtId="165" fontId="6" fillId="2" borderId="0" xfId="2" applyNumberFormat="1" applyFont="1" applyFill="1" applyBorder="1" applyAlignment="1">
      <alignment horizontal="center"/>
    </xf>
    <xf numFmtId="44" fontId="13" fillId="0" borderId="0" xfId="2" applyNumberFormat="1" applyFont="1" applyFill="1" applyBorder="1" applyAlignment="1">
      <alignment horizontal="center"/>
    </xf>
    <xf numFmtId="44" fontId="6" fillId="0" borderId="1" xfId="2" applyNumberFormat="1" applyFont="1" applyFill="1" applyBorder="1" applyAlignment="1">
      <alignment horizontal="center"/>
    </xf>
    <xf numFmtId="44" fontId="6" fillId="3" borderId="0" xfId="2" applyNumberFormat="1" applyFont="1" applyFill="1" applyBorder="1" applyAlignment="1">
      <alignment horizontal="center"/>
    </xf>
    <xf numFmtId="164" fontId="11" fillId="2" borderId="2" xfId="3" quotePrefix="1" applyNumberFormat="1" applyFont="1" applyFill="1" applyBorder="1" applyAlignment="1">
      <alignment horizontal="left"/>
    </xf>
    <xf numFmtId="0" fontId="11" fillId="2" borderId="3" xfId="3" applyFont="1" applyFill="1" applyBorder="1" applyAlignment="1">
      <alignment horizontal="left"/>
    </xf>
    <xf numFmtId="165" fontId="6" fillId="2" borderId="3" xfId="2" applyNumberFormat="1" applyFont="1" applyFill="1" applyBorder="1" applyAlignment="1" applyProtection="1">
      <alignment horizontal="center"/>
    </xf>
    <xf numFmtId="165" fontId="7" fillId="2" borderId="3" xfId="2" applyNumberFormat="1" applyFont="1" applyFill="1" applyBorder="1" applyAlignment="1" applyProtection="1">
      <alignment horizontal="center" wrapText="1"/>
    </xf>
    <xf numFmtId="0" fontId="0" fillId="0" borderId="4" xfId="0" applyBorder="1"/>
    <xf numFmtId="0" fontId="6" fillId="0" borderId="5" xfId="0" applyFont="1" applyBorder="1"/>
    <xf numFmtId="0" fontId="0" fillId="0" borderId="6" xfId="0" applyBorder="1"/>
    <xf numFmtId="164" fontId="7" fillId="2" borderId="5" xfId="0" applyNumberFormat="1" applyFont="1" applyFill="1" applyBorder="1" applyAlignment="1">
      <alignment horizontal="center"/>
    </xf>
    <xf numFmtId="0" fontId="8" fillId="2" borderId="0" xfId="0" applyFont="1" applyFill="1"/>
    <xf numFmtId="0" fontId="7" fillId="2" borderId="0" xfId="0" applyFont="1" applyFill="1"/>
    <xf numFmtId="0" fontId="6" fillId="2" borderId="0" xfId="0" applyFont="1" applyFill="1"/>
    <xf numFmtId="2" fontId="6" fillId="0" borderId="7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44" fontId="6" fillId="0" borderId="0" xfId="1" applyFont="1" applyBorder="1" applyAlignment="1">
      <alignment horizontal="center"/>
    </xf>
    <xf numFmtId="44" fontId="6" fillId="0" borderId="6" xfId="2" applyNumberFormat="1" applyFont="1" applyFill="1" applyBorder="1" applyAlignment="1">
      <alignment horizontal="center"/>
    </xf>
    <xf numFmtId="44" fontId="6" fillId="3" borderId="6" xfId="2" applyNumberFormat="1" applyFont="1" applyFill="1" applyBorder="1" applyAlignment="1">
      <alignment horizontal="center"/>
    </xf>
    <xf numFmtId="44" fontId="6" fillId="0" borderId="0" xfId="0" applyNumberFormat="1" applyFont="1" applyAlignment="1">
      <alignment horizontal="center"/>
    </xf>
    <xf numFmtId="44" fontId="6" fillId="0" borderId="6" xfId="0" applyNumberFormat="1" applyFont="1" applyBorder="1" applyAlignment="1">
      <alignment horizontal="center"/>
    </xf>
    <xf numFmtId="44" fontId="9" fillId="0" borderId="0" xfId="0" applyNumberFormat="1" applyFont="1" applyAlignment="1">
      <alignment horizontal="center"/>
    </xf>
    <xf numFmtId="44" fontId="9" fillId="0" borderId="6" xfId="0" applyNumberFormat="1" applyFont="1" applyBorder="1" applyAlignment="1">
      <alignment horizontal="center"/>
    </xf>
    <xf numFmtId="44" fontId="13" fillId="0" borderId="0" xfId="0" applyNumberFormat="1" applyFont="1" applyAlignment="1">
      <alignment horizontal="center"/>
    </xf>
    <xf numFmtId="44" fontId="13" fillId="0" borderId="6" xfId="0" applyNumberFormat="1" applyFont="1" applyBorder="1" applyAlignment="1">
      <alignment horizontal="center"/>
    </xf>
    <xf numFmtId="44" fontId="13" fillId="0" borderId="6" xfId="2" applyNumberFormat="1" applyFont="1" applyFill="1" applyBorder="1" applyAlignment="1">
      <alignment horizontal="center"/>
    </xf>
    <xf numFmtId="44" fontId="6" fillId="0" borderId="8" xfId="2" applyNumberFormat="1" applyFont="1" applyFill="1" applyBorder="1" applyAlignment="1">
      <alignment horizontal="center"/>
    </xf>
    <xf numFmtId="44" fontId="6" fillId="0" borderId="0" xfId="0" applyNumberFormat="1" applyFont="1"/>
    <xf numFmtId="44" fontId="6" fillId="0" borderId="6" xfId="0" applyNumberFormat="1" applyFont="1" applyBorder="1"/>
    <xf numFmtId="44" fontId="6" fillId="0" borderId="8" xfId="0" applyNumberFormat="1" applyFont="1" applyBorder="1" applyAlignment="1">
      <alignment horizontal="center"/>
    </xf>
    <xf numFmtId="164" fontId="6" fillId="0" borderId="5" xfId="0" applyNumberFormat="1" applyFont="1" applyBorder="1"/>
    <xf numFmtId="44" fontId="7" fillId="0" borderId="6" xfId="1" applyFont="1" applyFill="1" applyBorder="1"/>
    <xf numFmtId="0" fontId="0" fillId="0" borderId="5" xfId="0" applyBorder="1"/>
    <xf numFmtId="44" fontId="0" fillId="0" borderId="6" xfId="0" applyNumberFormat="1" applyBorder="1"/>
    <xf numFmtId="0" fontId="0" fillId="0" borderId="9" xfId="0" applyBorder="1"/>
    <xf numFmtId="0" fontId="0" fillId="0" borderId="10" xfId="0" applyBorder="1"/>
    <xf numFmtId="44" fontId="0" fillId="0" borderId="10" xfId="0" applyNumberFormat="1" applyBorder="1"/>
    <xf numFmtId="44" fontId="0" fillId="0" borderId="11" xfId="0" applyNumberFormat="1" applyBorder="1"/>
    <xf numFmtId="0" fontId="9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 wrapText="1"/>
    </xf>
    <xf numFmtId="44" fontId="6" fillId="3" borderId="0" xfId="0" applyNumberFormat="1" applyFont="1" applyFill="1" applyAlignment="1">
      <alignment horizontal="center"/>
    </xf>
    <xf numFmtId="44" fontId="9" fillId="3" borderId="0" xfId="0" applyNumberFormat="1" applyFont="1" applyFill="1" applyAlignment="1">
      <alignment horizontal="center"/>
    </xf>
  </cellXfs>
  <cellStyles count="4">
    <cellStyle name="Comma" xfId="2" builtinId="3"/>
    <cellStyle name="Currency" xfId="1" builtinId="4"/>
    <cellStyle name="Normal" xfId="0" builtinId="0"/>
    <cellStyle name="Normal 3" xfId="3" xr:uid="{EC7D1E67-9D47-4874-919D-CFA6D9875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E9EF-0652-471D-B50C-6302289995DD}">
  <sheetPr>
    <pageSetUpPr fitToPage="1"/>
  </sheetPr>
  <dimension ref="A1:G47"/>
  <sheetViews>
    <sheetView tabSelected="1" topLeftCell="A39" workbookViewId="0">
      <selection activeCell="I26" sqref="I26"/>
    </sheetView>
  </sheetViews>
  <sheetFormatPr defaultRowHeight="15" x14ac:dyDescent="0.25"/>
  <cols>
    <col min="2" max="2" width="30.7109375" customWidth="1"/>
    <col min="5" max="7" width="23.5703125" customWidth="1"/>
  </cols>
  <sheetData>
    <row r="1" spans="1:7" x14ac:dyDescent="0.25">
      <c r="A1" s="22"/>
      <c r="B1" s="23"/>
      <c r="C1" s="23"/>
      <c r="D1" s="24"/>
      <c r="E1" s="38" t="s">
        <v>51</v>
      </c>
      <c r="F1" s="25" t="s">
        <v>4</v>
      </c>
      <c r="G1" s="25" t="s">
        <v>52</v>
      </c>
    </row>
    <row r="2" spans="1:7" x14ac:dyDescent="0.25">
      <c r="A2" s="26"/>
      <c r="B2" s="80"/>
      <c r="C2" s="80"/>
      <c r="D2" s="80"/>
      <c r="E2" s="27"/>
    </row>
    <row r="3" spans="1:7" x14ac:dyDescent="0.25">
      <c r="A3" s="26"/>
      <c r="B3" s="81" t="s">
        <v>53</v>
      </c>
      <c r="C3" s="81"/>
      <c r="D3" s="81"/>
      <c r="E3" s="27"/>
    </row>
    <row r="4" spans="1:7" x14ac:dyDescent="0.25">
      <c r="A4" s="26"/>
      <c r="B4" s="33" t="s">
        <v>54</v>
      </c>
      <c r="C4" s="33"/>
      <c r="D4" s="33"/>
      <c r="E4" s="28">
        <v>12704</v>
      </c>
      <c r="F4" s="28">
        <v>12249</v>
      </c>
      <c r="G4" s="28">
        <v>12000</v>
      </c>
    </row>
    <row r="5" spans="1:7" x14ac:dyDescent="0.25">
      <c r="A5" s="26"/>
      <c r="B5" s="33" t="s">
        <v>55</v>
      </c>
      <c r="C5" s="33"/>
      <c r="D5" s="33"/>
      <c r="E5" s="28">
        <v>7099</v>
      </c>
      <c r="F5" s="28">
        <v>5699</v>
      </c>
      <c r="G5" s="28">
        <v>4600</v>
      </c>
    </row>
    <row r="6" spans="1:7" x14ac:dyDescent="0.25">
      <c r="A6" s="26"/>
      <c r="B6" s="33" t="s">
        <v>56</v>
      </c>
      <c r="C6" s="33"/>
      <c r="D6" s="33"/>
      <c r="E6" s="28">
        <v>8134</v>
      </c>
      <c r="F6" s="28">
        <v>6649</v>
      </c>
      <c r="G6" s="28">
        <v>5550</v>
      </c>
    </row>
    <row r="7" spans="1:7" x14ac:dyDescent="0.25">
      <c r="A7" s="26"/>
      <c r="B7" s="26" t="s">
        <v>49</v>
      </c>
      <c r="C7" s="35"/>
      <c r="D7" s="35"/>
      <c r="E7" s="36">
        <f>SUM(E4:E6)</f>
        <v>27937</v>
      </c>
      <c r="F7" s="36">
        <f t="shared" ref="F7:G7" si="0">SUM(F4:F6)</f>
        <v>24597</v>
      </c>
      <c r="G7" s="36">
        <f t="shared" si="0"/>
        <v>22150</v>
      </c>
    </row>
    <row r="8" spans="1:7" x14ac:dyDescent="0.25">
      <c r="A8" s="26"/>
      <c r="B8" s="37" t="s">
        <v>50</v>
      </c>
      <c r="C8" s="34"/>
      <c r="D8" s="34"/>
      <c r="E8" s="29">
        <f>SUM(E7)*0.07</f>
        <v>1955.5900000000001</v>
      </c>
      <c r="F8" s="29">
        <f t="shared" ref="F8:G8" si="1">SUM(F7)*0.07</f>
        <v>1721.7900000000002</v>
      </c>
      <c r="G8" s="29">
        <f t="shared" si="1"/>
        <v>1550.5000000000002</v>
      </c>
    </row>
    <row r="9" spans="1:7" x14ac:dyDescent="0.25">
      <c r="A9" s="26"/>
      <c r="B9" s="20"/>
      <c r="C9" s="20"/>
      <c r="D9" s="31" t="s">
        <v>35</v>
      </c>
      <c r="E9" s="32">
        <f>SUM(E7:E8)</f>
        <v>29892.59</v>
      </c>
      <c r="F9" s="32">
        <f t="shared" ref="F9:G9" si="2">SUM(F7:F8)</f>
        <v>26318.79</v>
      </c>
      <c r="G9" s="32">
        <f t="shared" si="2"/>
        <v>23700.5</v>
      </c>
    </row>
    <row r="10" spans="1:7" x14ac:dyDescent="0.25">
      <c r="D10" t="s">
        <v>57</v>
      </c>
      <c r="E10" s="39">
        <f>E9*1.15</f>
        <v>34376.478499999997</v>
      </c>
      <c r="F10" s="39">
        <f t="shared" ref="F10:G10" si="3">F9*1.15</f>
        <v>30266.608499999998</v>
      </c>
      <c r="G10" s="39">
        <f t="shared" si="3"/>
        <v>27255.574999999997</v>
      </c>
    </row>
    <row r="14" spans="1:7" ht="15.75" thickBot="1" x14ac:dyDescent="0.3"/>
    <row r="15" spans="1:7" ht="18" x14ac:dyDescent="0.25">
      <c r="A15" s="44" t="s">
        <v>81</v>
      </c>
      <c r="B15" s="45"/>
      <c r="C15" s="46"/>
      <c r="D15" s="47"/>
      <c r="E15" s="47"/>
      <c r="F15" s="47"/>
      <c r="G15" s="48"/>
    </row>
    <row r="16" spans="1:7" x14ac:dyDescent="0.25">
      <c r="A16" s="49"/>
      <c r="B16" s="20"/>
      <c r="C16" s="20"/>
      <c r="D16" s="20"/>
      <c r="E16" s="20"/>
      <c r="F16" s="20"/>
      <c r="G16" s="50"/>
    </row>
    <row r="17" spans="1:7" x14ac:dyDescent="0.25">
      <c r="A17" s="51">
        <v>11.302</v>
      </c>
      <c r="B17" s="52" t="s">
        <v>58</v>
      </c>
      <c r="C17" s="53"/>
      <c r="D17" s="54"/>
      <c r="E17" s="40"/>
      <c r="F17" s="40"/>
      <c r="G17" s="50"/>
    </row>
    <row r="18" spans="1:7" x14ac:dyDescent="0.25">
      <c r="A18" s="49"/>
      <c r="B18" s="21"/>
      <c r="C18" s="20"/>
      <c r="D18" s="20"/>
      <c r="E18" s="20"/>
      <c r="F18" s="20"/>
      <c r="G18" s="50"/>
    </row>
    <row r="19" spans="1:7" x14ac:dyDescent="0.25">
      <c r="A19" s="55"/>
      <c r="B19" s="23"/>
      <c r="C19" s="23"/>
      <c r="D19" s="24"/>
      <c r="E19" s="25" t="s">
        <v>77</v>
      </c>
      <c r="F19" s="25" t="s">
        <v>78</v>
      </c>
      <c r="G19" s="56" t="s">
        <v>79</v>
      </c>
    </row>
    <row r="20" spans="1:7" x14ac:dyDescent="0.25">
      <c r="A20" s="57" t="s">
        <v>44</v>
      </c>
      <c r="B20" s="80"/>
      <c r="C20" s="80"/>
      <c r="D20" s="80"/>
      <c r="E20" s="58">
        <v>0</v>
      </c>
      <c r="F20" s="58">
        <v>0</v>
      </c>
      <c r="G20" s="50"/>
    </row>
    <row r="21" spans="1:7" x14ac:dyDescent="0.25">
      <c r="A21" s="57"/>
      <c r="B21" s="81" t="s">
        <v>45</v>
      </c>
      <c r="C21" s="81"/>
      <c r="D21" s="81"/>
      <c r="E21" s="58"/>
      <c r="F21" s="58"/>
      <c r="G21" s="50"/>
    </row>
    <row r="22" spans="1:7" x14ac:dyDescent="0.25">
      <c r="A22" s="57"/>
      <c r="B22" s="82" t="s">
        <v>59</v>
      </c>
      <c r="C22" s="82"/>
      <c r="D22" s="82"/>
      <c r="E22" s="28">
        <v>1509</v>
      </c>
      <c r="F22" s="43">
        <v>999</v>
      </c>
      <c r="G22" s="59">
        <v>1509</v>
      </c>
    </row>
    <row r="23" spans="1:7" x14ac:dyDescent="0.25">
      <c r="A23" s="57"/>
      <c r="B23" s="82" t="s">
        <v>46</v>
      </c>
      <c r="C23" s="82"/>
      <c r="D23" s="82"/>
      <c r="E23" s="43">
        <v>12704</v>
      </c>
      <c r="F23" s="43">
        <v>12249</v>
      </c>
      <c r="G23" s="60">
        <v>12000</v>
      </c>
    </row>
    <row r="24" spans="1:7" x14ac:dyDescent="0.25">
      <c r="A24" s="57"/>
      <c r="B24" s="82" t="s">
        <v>47</v>
      </c>
      <c r="C24" s="82"/>
      <c r="D24" s="82"/>
      <c r="E24" s="43">
        <v>7099</v>
      </c>
      <c r="F24" s="43">
        <v>5699</v>
      </c>
      <c r="G24" s="60">
        <v>4600</v>
      </c>
    </row>
    <row r="25" spans="1:7" x14ac:dyDescent="0.25">
      <c r="A25" s="57"/>
      <c r="B25" s="82" t="s">
        <v>48</v>
      </c>
      <c r="C25" s="82"/>
      <c r="D25" s="82"/>
      <c r="E25" s="43">
        <v>8134</v>
      </c>
      <c r="F25" s="43">
        <v>6649</v>
      </c>
      <c r="G25" s="60">
        <v>5550</v>
      </c>
    </row>
    <row r="26" spans="1:7" x14ac:dyDescent="0.25">
      <c r="A26" s="57"/>
      <c r="B26" s="82" t="s">
        <v>60</v>
      </c>
      <c r="C26" s="82"/>
      <c r="D26" s="82"/>
      <c r="E26" s="61">
        <v>2919</v>
      </c>
      <c r="F26" s="86">
        <v>2499</v>
      </c>
      <c r="G26" s="62">
        <v>2919</v>
      </c>
    </row>
    <row r="27" spans="1:7" x14ac:dyDescent="0.25">
      <c r="A27" s="57"/>
      <c r="B27" s="82" t="s">
        <v>61</v>
      </c>
      <c r="C27" s="82"/>
      <c r="D27" s="82"/>
      <c r="E27" s="61">
        <f>10649+26.22</f>
        <v>10675.22</v>
      </c>
      <c r="F27" s="86">
        <v>7720.22</v>
      </c>
      <c r="G27" s="62">
        <f>10649+26.22</f>
        <v>10675.22</v>
      </c>
    </row>
    <row r="28" spans="1:7" x14ac:dyDescent="0.25">
      <c r="A28" s="57"/>
      <c r="B28" s="82" t="s">
        <v>62</v>
      </c>
      <c r="C28" s="82"/>
      <c r="D28" s="82"/>
      <c r="E28" s="63">
        <f>9549+299</f>
        <v>9848</v>
      </c>
      <c r="F28" s="87">
        <v>8644</v>
      </c>
      <c r="G28" s="64">
        <f>9549+299</f>
        <v>9848</v>
      </c>
    </row>
    <row r="29" spans="1:7" x14ac:dyDescent="0.25">
      <c r="A29" s="57"/>
      <c r="B29" s="82" t="s">
        <v>63</v>
      </c>
      <c r="C29" s="82"/>
      <c r="D29" s="82"/>
      <c r="E29" s="63">
        <v>380</v>
      </c>
      <c r="F29" s="63">
        <v>380</v>
      </c>
      <c r="G29" s="64">
        <v>380</v>
      </c>
    </row>
    <row r="30" spans="1:7" x14ac:dyDescent="0.25">
      <c r="A30" s="57"/>
      <c r="B30" s="83" t="s">
        <v>64</v>
      </c>
      <c r="C30" s="83"/>
      <c r="D30" s="83"/>
      <c r="E30" s="63"/>
      <c r="F30" s="63"/>
      <c r="G30" s="64"/>
    </row>
    <row r="31" spans="1:7" x14ac:dyDescent="0.25">
      <c r="A31" s="57"/>
      <c r="B31" s="82" t="s">
        <v>65</v>
      </c>
      <c r="C31" s="82"/>
      <c r="D31" s="82"/>
      <c r="E31" s="65">
        <v>3000</v>
      </c>
      <c r="F31" s="65">
        <v>3000</v>
      </c>
      <c r="G31" s="66">
        <v>3000</v>
      </c>
    </row>
    <row r="32" spans="1:7" x14ac:dyDescent="0.25">
      <c r="A32" s="57"/>
      <c r="B32" s="82" t="s">
        <v>66</v>
      </c>
      <c r="C32" s="82"/>
      <c r="D32" s="82"/>
      <c r="E32" s="28">
        <f>2079.98+26.22+95</f>
        <v>2201.1999999999998</v>
      </c>
      <c r="F32" s="28">
        <f>2079.98+26.22+95</f>
        <v>2201.1999999999998</v>
      </c>
      <c r="G32" s="59">
        <f>2079.98+26.22+95</f>
        <v>2201.1999999999998</v>
      </c>
    </row>
    <row r="33" spans="1:7" x14ac:dyDescent="0.25">
      <c r="A33" s="57"/>
      <c r="B33" s="82" t="s">
        <v>67</v>
      </c>
      <c r="C33" s="82"/>
      <c r="D33" s="82"/>
      <c r="E33" s="41">
        <v>750</v>
      </c>
      <c r="F33" s="41">
        <v>750</v>
      </c>
      <c r="G33" s="67">
        <v>750</v>
      </c>
    </row>
    <row r="34" spans="1:7" x14ac:dyDescent="0.25">
      <c r="A34" s="57"/>
      <c r="B34" s="83" t="s">
        <v>68</v>
      </c>
      <c r="C34" s="83"/>
      <c r="D34" s="83"/>
      <c r="E34" s="28"/>
      <c r="F34" s="28"/>
      <c r="G34" s="59"/>
    </row>
    <row r="35" spans="1:7" x14ac:dyDescent="0.25">
      <c r="A35" s="57"/>
      <c r="B35" s="82" t="s">
        <v>69</v>
      </c>
      <c r="C35" s="82"/>
      <c r="D35" s="82"/>
      <c r="E35" s="28">
        <v>3139</v>
      </c>
      <c r="F35" s="28">
        <v>3139</v>
      </c>
      <c r="G35" s="59">
        <v>3139</v>
      </c>
    </row>
    <row r="36" spans="1:7" x14ac:dyDescent="0.25">
      <c r="A36" s="57"/>
      <c r="B36" s="82" t="s">
        <v>70</v>
      </c>
      <c r="C36" s="82"/>
      <c r="D36" s="82"/>
      <c r="E36" s="28">
        <v>3699</v>
      </c>
      <c r="F36" s="28">
        <v>3699</v>
      </c>
      <c r="G36" s="59">
        <v>3699</v>
      </c>
    </row>
    <row r="37" spans="1:7" x14ac:dyDescent="0.25">
      <c r="A37" s="57"/>
      <c r="B37" s="83" t="s">
        <v>71</v>
      </c>
      <c r="C37" s="83"/>
      <c r="D37" s="83"/>
      <c r="E37" s="28"/>
      <c r="F37" s="28"/>
      <c r="G37" s="59"/>
    </row>
    <row r="38" spans="1:7" x14ac:dyDescent="0.25">
      <c r="A38" s="57"/>
      <c r="B38" s="82" t="s">
        <v>72</v>
      </c>
      <c r="C38" s="82"/>
      <c r="D38" s="82"/>
      <c r="E38" s="28">
        <f>1079.98+40+49.88</f>
        <v>1169.8600000000001</v>
      </c>
      <c r="F38" s="28">
        <f>1079.98+40+49.88</f>
        <v>1169.8600000000001</v>
      </c>
      <c r="G38" s="59">
        <f>1079.98+40+49.88</f>
        <v>1169.8600000000001</v>
      </c>
    </row>
    <row r="39" spans="1:7" x14ac:dyDescent="0.25">
      <c r="A39" s="57"/>
      <c r="B39" s="82" t="s">
        <v>73</v>
      </c>
      <c r="C39" s="82"/>
      <c r="D39" s="82"/>
      <c r="E39" s="28">
        <f>1079.98+40+65.39+20+20.55+40</f>
        <v>1265.92</v>
      </c>
      <c r="F39" s="28">
        <f>1079.98+40+65.39+20+20.55+40</f>
        <v>1265.92</v>
      </c>
      <c r="G39" s="59">
        <f>1079.98+40+65.39+20+20.55+40</f>
        <v>1265.92</v>
      </c>
    </row>
    <row r="40" spans="1:7" x14ac:dyDescent="0.25">
      <c r="A40" s="57"/>
      <c r="B40" s="82" t="s">
        <v>74</v>
      </c>
      <c r="C40" s="82"/>
      <c r="D40" s="82"/>
      <c r="E40" s="28">
        <f>1599.98+100</f>
        <v>1699.98</v>
      </c>
      <c r="F40" s="28">
        <f>1599.98+100</f>
        <v>1699.98</v>
      </c>
      <c r="G40" s="59">
        <f>1599.98+100</f>
        <v>1699.98</v>
      </c>
    </row>
    <row r="41" spans="1:7" x14ac:dyDescent="0.25">
      <c r="A41" s="57"/>
      <c r="B41" s="82" t="s">
        <v>75</v>
      </c>
      <c r="C41" s="82"/>
      <c r="D41" s="82"/>
      <c r="E41" s="28">
        <f>2199.98+100</f>
        <v>2299.98</v>
      </c>
      <c r="F41" s="28">
        <f>2199.98+100</f>
        <v>2299.98</v>
      </c>
      <c r="G41" s="59">
        <f>2199.98+100</f>
        <v>2299.98</v>
      </c>
    </row>
    <row r="42" spans="1:7" x14ac:dyDescent="0.25">
      <c r="A42" s="57"/>
      <c r="B42" s="85" t="s">
        <v>76</v>
      </c>
      <c r="C42" s="85"/>
      <c r="D42" s="85"/>
      <c r="E42" s="42">
        <v>190</v>
      </c>
      <c r="F42" s="42">
        <v>190</v>
      </c>
      <c r="G42" s="68">
        <v>190</v>
      </c>
    </row>
    <row r="43" spans="1:7" x14ac:dyDescent="0.25">
      <c r="A43" s="57"/>
      <c r="B43" s="84" t="s">
        <v>49</v>
      </c>
      <c r="C43" s="84"/>
      <c r="D43" s="84"/>
      <c r="E43" s="69">
        <f>SUM(E22:E42)</f>
        <v>72683.159999999989</v>
      </c>
      <c r="F43" s="69">
        <f>SUM(F22:F42)</f>
        <v>64254.16</v>
      </c>
      <c r="G43" s="70">
        <f>SUM(G22:G42)</f>
        <v>66896.160000000003</v>
      </c>
    </row>
    <row r="44" spans="1:7" x14ac:dyDescent="0.25">
      <c r="A44" s="57"/>
      <c r="B44" s="85" t="s">
        <v>50</v>
      </c>
      <c r="C44" s="85"/>
      <c r="D44" s="85"/>
      <c r="E44" s="29">
        <f>SUM(E43)*0.07</f>
        <v>5087.8211999999994</v>
      </c>
      <c r="F44" s="29">
        <f>SUM(F43)*0.07</f>
        <v>4497.7912000000006</v>
      </c>
      <c r="G44" s="71">
        <f>SUM(G43)*0.07</f>
        <v>4682.7312000000011</v>
      </c>
    </row>
    <row r="45" spans="1:7" x14ac:dyDescent="0.25">
      <c r="A45" s="72"/>
      <c r="B45" s="20"/>
      <c r="C45" s="20"/>
      <c r="D45" s="31" t="s">
        <v>35</v>
      </c>
      <c r="E45" s="32">
        <f>SUM(E43:E44)</f>
        <v>77770.981199999995</v>
      </c>
      <c r="F45" s="32">
        <f t="shared" ref="F45:G45" si="4">SUM(F43:F44)</f>
        <v>68751.95120000001</v>
      </c>
      <c r="G45" s="73">
        <f t="shared" si="4"/>
        <v>71578.891199999998</v>
      </c>
    </row>
    <row r="46" spans="1:7" x14ac:dyDescent="0.25">
      <c r="A46" s="74"/>
      <c r="D46" t="s">
        <v>57</v>
      </c>
      <c r="E46" s="39">
        <f>E45*1.15</f>
        <v>89436.62837999998</v>
      </c>
      <c r="F46" s="39">
        <f t="shared" ref="F46:G46" si="5">F45*1.15</f>
        <v>79064.743880000009</v>
      </c>
      <c r="G46" s="75">
        <f t="shared" si="5"/>
        <v>82315.724879999994</v>
      </c>
    </row>
    <row r="47" spans="1:7" ht="15.75" thickBot="1" x14ac:dyDescent="0.3">
      <c r="A47" s="76"/>
      <c r="B47" s="77"/>
      <c r="C47" s="77"/>
      <c r="D47" s="77" t="s">
        <v>80</v>
      </c>
      <c r="E47" s="77"/>
      <c r="F47" s="78">
        <f>F46-E46</f>
        <v>-10371.884499999971</v>
      </c>
      <c r="G47" s="79">
        <f>G46-E46</f>
        <v>-7120.9034999999858</v>
      </c>
    </row>
  </sheetData>
  <mergeCells count="27">
    <mergeCell ref="B43:D43"/>
    <mergeCell ref="B44:D44"/>
    <mergeCell ref="B38:D38"/>
    <mergeCell ref="B39:D39"/>
    <mergeCell ref="B40:D40"/>
    <mergeCell ref="B41:D41"/>
    <mergeCell ref="B42:D4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23:D23"/>
    <mergeCell ref="B24:D24"/>
    <mergeCell ref="B25:D25"/>
    <mergeCell ref="B26:D26"/>
    <mergeCell ref="B27:D27"/>
    <mergeCell ref="B2:D2"/>
    <mergeCell ref="B3:D3"/>
    <mergeCell ref="B20:D20"/>
    <mergeCell ref="B21:D21"/>
    <mergeCell ref="B22:D22"/>
  </mergeCells>
  <pageMargins left="0.7" right="0.7" top="0.75" bottom="0.75" header="0.3" footer="0.3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92497-7E56-4914-BB4A-D29C7B41A81D}">
  <sheetPr>
    <pageSetUpPr fitToPage="1"/>
  </sheetPr>
  <dimension ref="A1:Q53"/>
  <sheetViews>
    <sheetView topLeftCell="A2" workbookViewId="0">
      <selection activeCell="M20" sqref="M20"/>
    </sheetView>
  </sheetViews>
  <sheetFormatPr defaultRowHeight="15" x14ac:dyDescent="0.25"/>
  <cols>
    <col min="1" max="1" width="32.140625" bestFit="1" customWidth="1"/>
    <col min="2" max="3" width="15.7109375" customWidth="1"/>
    <col min="4" max="4" width="32.7109375" bestFit="1" customWidth="1"/>
    <col min="7" max="7" width="29.42578125" bestFit="1" customWidth="1"/>
    <col min="8" max="8" width="11.5703125" bestFit="1" customWidth="1"/>
    <col min="12" max="12" width="21.5703125" bestFit="1" customWidth="1"/>
    <col min="15" max="17" width="12.5703125" customWidth="1"/>
  </cols>
  <sheetData>
    <row r="1" spans="1:17" x14ac:dyDescent="0.25">
      <c r="A1" s="1" t="s">
        <v>0</v>
      </c>
    </row>
    <row r="2" spans="1:17" x14ac:dyDescent="0.25">
      <c r="A2" t="s">
        <v>1</v>
      </c>
    </row>
    <row r="3" spans="1:17" x14ac:dyDescent="0.25">
      <c r="A3" s="2">
        <v>46210</v>
      </c>
    </row>
    <row r="5" spans="1:17" x14ac:dyDescent="0.25">
      <c r="A5" s="3" t="s">
        <v>2</v>
      </c>
      <c r="B5" s="4" t="s">
        <v>4</v>
      </c>
      <c r="C5" s="4" t="s">
        <v>3</v>
      </c>
      <c r="D5" s="18" t="s">
        <v>36</v>
      </c>
      <c r="G5" s="19" t="s">
        <v>43</v>
      </c>
    </row>
    <row r="6" spans="1:17" x14ac:dyDescent="0.25">
      <c r="A6" t="s">
        <v>5</v>
      </c>
      <c r="C6" s="7"/>
    </row>
    <row r="7" spans="1:17" x14ac:dyDescent="0.25">
      <c r="A7" s="5" t="s">
        <v>6</v>
      </c>
      <c r="B7" s="7">
        <v>9499</v>
      </c>
      <c r="C7" s="7">
        <v>5650</v>
      </c>
      <c r="D7" s="17">
        <v>8834</v>
      </c>
      <c r="G7" s="5" t="s">
        <v>41</v>
      </c>
      <c r="H7">
        <v>8600</v>
      </c>
    </row>
    <row r="8" spans="1:17" ht="60" x14ac:dyDescent="0.25">
      <c r="A8" s="14" t="s">
        <v>40</v>
      </c>
      <c r="B8" s="15">
        <v>0</v>
      </c>
      <c r="C8" s="15">
        <v>8134</v>
      </c>
      <c r="K8" s="20"/>
      <c r="L8" s="21"/>
      <c r="M8" s="20"/>
      <c r="N8" s="20"/>
      <c r="O8" s="20"/>
    </row>
    <row r="9" spans="1:17" x14ac:dyDescent="0.25">
      <c r="A9" s="5" t="s">
        <v>7</v>
      </c>
      <c r="B9" s="7">
        <v>4699</v>
      </c>
      <c r="C9" s="7">
        <v>6001</v>
      </c>
      <c r="G9" s="5" t="s">
        <v>7</v>
      </c>
      <c r="H9">
        <v>5400</v>
      </c>
      <c r="K9" s="22"/>
      <c r="L9" s="23"/>
      <c r="M9" s="23"/>
      <c r="N9" s="24"/>
      <c r="O9" s="38" t="s">
        <v>51</v>
      </c>
      <c r="P9" s="25" t="s">
        <v>4</v>
      </c>
      <c r="Q9" s="25" t="s">
        <v>52</v>
      </c>
    </row>
    <row r="10" spans="1:17" x14ac:dyDescent="0.25">
      <c r="A10" s="5" t="s">
        <v>37</v>
      </c>
      <c r="B10" s="7">
        <v>2999</v>
      </c>
      <c r="C10" s="7">
        <v>1544</v>
      </c>
      <c r="G10" s="5" t="s">
        <v>37</v>
      </c>
      <c r="H10">
        <v>989</v>
      </c>
      <c r="K10" s="26" t="s">
        <v>44</v>
      </c>
      <c r="L10" s="80"/>
      <c r="M10" s="80"/>
      <c r="N10" s="80"/>
      <c r="O10" s="27">
        <v>0</v>
      </c>
    </row>
    <row r="11" spans="1:17" x14ac:dyDescent="0.25">
      <c r="A11" s="5" t="s">
        <v>38</v>
      </c>
      <c r="B11" s="7">
        <v>-2999</v>
      </c>
      <c r="C11" s="7"/>
      <c r="G11" s="5" t="s">
        <v>38</v>
      </c>
      <c r="H11" t="s">
        <v>42</v>
      </c>
      <c r="K11" s="26"/>
      <c r="L11" s="81" t="s">
        <v>45</v>
      </c>
      <c r="M11" s="81"/>
      <c r="N11" s="81"/>
      <c r="O11" s="27"/>
    </row>
    <row r="12" spans="1:17" x14ac:dyDescent="0.25">
      <c r="A12" s="5" t="s">
        <v>8</v>
      </c>
      <c r="B12" s="7">
        <v>999</v>
      </c>
      <c r="C12" s="7">
        <v>1119</v>
      </c>
      <c r="G12" s="5" t="s">
        <v>8</v>
      </c>
      <c r="H12" t="s">
        <v>42</v>
      </c>
      <c r="K12" s="26"/>
      <c r="L12" s="33" t="s">
        <v>46</v>
      </c>
      <c r="M12" s="33"/>
      <c r="N12" s="33"/>
      <c r="O12" s="28">
        <v>12704</v>
      </c>
      <c r="P12" s="28">
        <v>12249</v>
      </c>
      <c r="Q12" s="28">
        <v>12000</v>
      </c>
    </row>
    <row r="13" spans="1:17" ht="15" customHeight="1" x14ac:dyDescent="0.25">
      <c r="A13" s="5" t="s">
        <v>9</v>
      </c>
      <c r="B13" s="7">
        <f>1999*2</f>
        <v>3998</v>
      </c>
      <c r="C13" s="7">
        <v>5838</v>
      </c>
      <c r="G13" s="5" t="s">
        <v>9</v>
      </c>
      <c r="H13">
        <f>2200*2</f>
        <v>4400</v>
      </c>
      <c r="K13" s="26"/>
      <c r="L13" s="33" t="s">
        <v>47</v>
      </c>
      <c r="M13" s="33"/>
      <c r="N13" s="33"/>
      <c r="O13" s="28">
        <v>7099</v>
      </c>
      <c r="P13" s="28">
        <v>5699</v>
      </c>
      <c r="Q13" s="28">
        <v>4600</v>
      </c>
    </row>
    <row r="14" spans="1:17" ht="15" customHeight="1" x14ac:dyDescent="0.25">
      <c r="A14" s="5" t="s">
        <v>10</v>
      </c>
      <c r="B14" s="7">
        <v>-1499</v>
      </c>
      <c r="C14" s="7"/>
      <c r="G14" s="5" t="s">
        <v>10</v>
      </c>
      <c r="H14" t="s">
        <v>42</v>
      </c>
      <c r="K14" s="26"/>
      <c r="L14" s="33" t="s">
        <v>48</v>
      </c>
      <c r="M14" s="33"/>
      <c r="N14" s="33"/>
      <c r="O14" s="28">
        <v>8134</v>
      </c>
      <c r="P14" s="28">
        <v>6649</v>
      </c>
      <c r="Q14" s="28">
        <v>5550</v>
      </c>
    </row>
    <row r="15" spans="1:17" ht="15" customHeight="1" x14ac:dyDescent="0.25">
      <c r="A15" s="5" t="s">
        <v>11</v>
      </c>
      <c r="B15" s="7">
        <v>2089</v>
      </c>
      <c r="C15" s="7">
        <v>2609</v>
      </c>
      <c r="G15" s="5" t="s">
        <v>11</v>
      </c>
      <c r="H15">
        <v>2450</v>
      </c>
      <c r="K15" s="26"/>
      <c r="L15" s="26" t="s">
        <v>49</v>
      </c>
      <c r="M15" s="35"/>
      <c r="N15" s="35"/>
      <c r="O15" s="36">
        <f>SUM(O12:O14)</f>
        <v>27937</v>
      </c>
      <c r="P15" s="36">
        <f t="shared" ref="P15:Q15" si="0">SUM(P12:P14)</f>
        <v>24597</v>
      </c>
      <c r="Q15" s="36">
        <f t="shared" si="0"/>
        <v>22150</v>
      </c>
    </row>
    <row r="16" spans="1:17" x14ac:dyDescent="0.25">
      <c r="A16" s="5"/>
      <c r="B16" s="7"/>
      <c r="C16" s="7">
        <v>569</v>
      </c>
      <c r="G16" s="5"/>
      <c r="K16" s="26"/>
      <c r="L16" s="37" t="s">
        <v>50</v>
      </c>
      <c r="M16" s="34"/>
      <c r="N16" s="34"/>
      <c r="O16" s="29">
        <f>SUM(O15)*0.07</f>
        <v>1955.5900000000001</v>
      </c>
      <c r="P16" s="29">
        <f t="shared" ref="P16:Q16" si="1">SUM(P15)*0.07</f>
        <v>1721.7900000000002</v>
      </c>
      <c r="Q16" s="29">
        <f t="shared" si="1"/>
        <v>1550.5000000000002</v>
      </c>
    </row>
    <row r="17" spans="1:17" x14ac:dyDescent="0.25">
      <c r="A17" s="5" t="s">
        <v>12</v>
      </c>
      <c r="B17" s="7">
        <v>2279</v>
      </c>
      <c r="C17" s="7">
        <v>2492</v>
      </c>
      <c r="G17" s="5" t="s">
        <v>12</v>
      </c>
      <c r="H17">
        <v>2100</v>
      </c>
      <c r="K17" s="26"/>
      <c r="L17" s="20"/>
      <c r="M17" s="20"/>
      <c r="N17" s="31" t="s">
        <v>35</v>
      </c>
      <c r="O17" s="32">
        <f>SUM(O15:O16)</f>
        <v>29892.59</v>
      </c>
      <c r="P17" s="32">
        <f t="shared" ref="P17:Q17" si="2">SUM(P15:P16)</f>
        <v>26318.79</v>
      </c>
      <c r="Q17" s="32">
        <f t="shared" si="2"/>
        <v>23700.5</v>
      </c>
    </row>
    <row r="18" spans="1:17" x14ac:dyDescent="0.25">
      <c r="A18" s="5" t="s">
        <v>13</v>
      </c>
      <c r="B18" s="7">
        <v>7694</v>
      </c>
      <c r="C18" s="7">
        <v>9549</v>
      </c>
      <c r="G18" s="5" t="s">
        <v>13</v>
      </c>
      <c r="H18">
        <v>7950</v>
      </c>
      <c r="K18" s="26"/>
    </row>
    <row r="19" spans="1:17" x14ac:dyDescent="0.25">
      <c r="B19" s="7">
        <v>26.22</v>
      </c>
      <c r="C19" s="7">
        <v>26.22</v>
      </c>
      <c r="K19" s="26"/>
    </row>
    <row r="20" spans="1:17" x14ac:dyDescent="0.25">
      <c r="A20" s="5" t="s">
        <v>14</v>
      </c>
      <c r="B20" s="7">
        <v>8644</v>
      </c>
      <c r="C20" s="7">
        <v>10649</v>
      </c>
      <c r="G20" s="5" t="s">
        <v>14</v>
      </c>
      <c r="H20">
        <v>8950</v>
      </c>
      <c r="K20" s="26"/>
    </row>
    <row r="21" spans="1:17" x14ac:dyDescent="0.25">
      <c r="A21" s="5" t="s">
        <v>15</v>
      </c>
      <c r="B21" s="7">
        <v>380</v>
      </c>
      <c r="C21" s="7">
        <v>380</v>
      </c>
      <c r="G21" s="5" t="s">
        <v>15</v>
      </c>
      <c r="H21">
        <v>380</v>
      </c>
      <c r="K21" s="26"/>
    </row>
    <row r="22" spans="1:17" x14ac:dyDescent="0.25">
      <c r="A22" s="5" t="s">
        <v>39</v>
      </c>
      <c r="B22" s="7">
        <v>0</v>
      </c>
      <c r="C22" s="7">
        <v>299</v>
      </c>
      <c r="G22" s="5" t="s">
        <v>39</v>
      </c>
      <c r="K22" s="26"/>
    </row>
    <row r="23" spans="1:17" x14ac:dyDescent="0.25">
      <c r="A23" s="6" t="s">
        <v>16</v>
      </c>
      <c r="B23" s="7"/>
      <c r="C23" s="7"/>
      <c r="G23" s="6" t="s">
        <v>16</v>
      </c>
      <c r="H23" s="7"/>
      <c r="K23" s="26"/>
    </row>
    <row r="24" spans="1:17" x14ac:dyDescent="0.25">
      <c r="A24" s="5" t="s">
        <v>17</v>
      </c>
      <c r="B24" s="7">
        <v>2979.98</v>
      </c>
      <c r="C24" s="7">
        <v>2979.98</v>
      </c>
      <c r="G24" s="5" t="s">
        <v>17</v>
      </c>
      <c r="H24" s="7">
        <v>2979.98</v>
      </c>
      <c r="K24" s="26"/>
    </row>
    <row r="25" spans="1:17" x14ac:dyDescent="0.25">
      <c r="B25" s="7">
        <v>26.22</v>
      </c>
      <c r="C25" s="7">
        <v>26.22</v>
      </c>
      <c r="H25" s="7">
        <v>26.22</v>
      </c>
      <c r="K25" s="26"/>
    </row>
    <row r="26" spans="1:17" x14ac:dyDescent="0.25">
      <c r="B26" s="7">
        <v>639.98</v>
      </c>
      <c r="C26" s="7">
        <v>639.98</v>
      </c>
      <c r="H26" s="7">
        <v>639.98</v>
      </c>
      <c r="K26" s="26"/>
    </row>
    <row r="27" spans="1:17" x14ac:dyDescent="0.25">
      <c r="B27" s="7">
        <v>150</v>
      </c>
      <c r="C27" s="7">
        <v>150</v>
      </c>
      <c r="H27" s="7">
        <v>150</v>
      </c>
      <c r="K27" s="26"/>
    </row>
    <row r="28" spans="1:17" x14ac:dyDescent="0.25">
      <c r="A28" t="s">
        <v>31</v>
      </c>
      <c r="B28" s="7" t="s">
        <v>32</v>
      </c>
      <c r="C28" s="7"/>
      <c r="G28" t="s">
        <v>31</v>
      </c>
      <c r="H28" s="7" t="s">
        <v>32</v>
      </c>
      <c r="K28" s="26"/>
    </row>
    <row r="29" spans="1:17" x14ac:dyDescent="0.25">
      <c r="A29" t="s">
        <v>18</v>
      </c>
      <c r="B29" s="7"/>
      <c r="C29" s="7"/>
      <c r="G29" t="s">
        <v>18</v>
      </c>
      <c r="H29" s="7"/>
      <c r="K29" s="26"/>
    </row>
    <row r="30" spans="1:17" x14ac:dyDescent="0.25">
      <c r="A30" s="5" t="s">
        <v>19</v>
      </c>
      <c r="B30" s="7">
        <v>3079</v>
      </c>
      <c r="C30" s="7">
        <v>3079</v>
      </c>
      <c r="G30" s="5" t="s">
        <v>19</v>
      </c>
      <c r="H30" s="7">
        <v>3079</v>
      </c>
      <c r="K30" s="26"/>
    </row>
    <row r="31" spans="1:17" x14ac:dyDescent="0.25">
      <c r="A31" s="5" t="s">
        <v>20</v>
      </c>
      <c r="B31" s="7">
        <v>3699.98</v>
      </c>
      <c r="C31" s="7">
        <v>3699.98</v>
      </c>
      <c r="G31" s="5" t="s">
        <v>20</v>
      </c>
      <c r="H31" s="7">
        <v>3699.98</v>
      </c>
      <c r="K31" s="26"/>
    </row>
    <row r="32" spans="1:17" x14ac:dyDescent="0.25">
      <c r="B32" s="7">
        <v>95</v>
      </c>
      <c r="C32" s="7">
        <v>95</v>
      </c>
      <c r="H32" s="7">
        <v>95</v>
      </c>
      <c r="K32" s="26"/>
    </row>
    <row r="33" spans="1:11" x14ac:dyDescent="0.25">
      <c r="A33" t="s">
        <v>21</v>
      </c>
      <c r="B33" s="7"/>
      <c r="C33" s="7"/>
      <c r="G33" t="s">
        <v>21</v>
      </c>
      <c r="H33" s="7"/>
      <c r="K33" s="26"/>
    </row>
    <row r="34" spans="1:11" x14ac:dyDescent="0.25">
      <c r="A34" s="5" t="s">
        <v>22</v>
      </c>
      <c r="B34" s="7">
        <v>1029.96</v>
      </c>
      <c r="C34" s="7">
        <v>1029.96</v>
      </c>
      <c r="G34" s="5" t="s">
        <v>22</v>
      </c>
      <c r="H34" s="7">
        <v>1029.96</v>
      </c>
      <c r="K34" s="26"/>
    </row>
    <row r="35" spans="1:11" x14ac:dyDescent="0.25">
      <c r="A35" s="5" t="s">
        <v>23</v>
      </c>
      <c r="B35" s="7">
        <v>40</v>
      </c>
      <c r="C35" s="7">
        <v>40</v>
      </c>
      <c r="G35" s="5" t="s">
        <v>23</v>
      </c>
      <c r="H35" s="7">
        <v>40</v>
      </c>
      <c r="K35" s="30"/>
    </row>
    <row r="36" spans="1:11" x14ac:dyDescent="0.25">
      <c r="A36" s="5" t="s">
        <v>24</v>
      </c>
      <c r="B36" s="7">
        <v>1029.96</v>
      </c>
      <c r="C36" s="7">
        <v>1029.96</v>
      </c>
      <c r="G36" s="5" t="s">
        <v>24</v>
      </c>
      <c r="H36" s="7">
        <v>1029.96</v>
      </c>
    </row>
    <row r="37" spans="1:11" x14ac:dyDescent="0.25">
      <c r="A37" s="5" t="s">
        <v>23</v>
      </c>
      <c r="B37" s="7">
        <v>40</v>
      </c>
      <c r="C37" s="7">
        <v>40</v>
      </c>
      <c r="G37" s="5" t="s">
        <v>23</v>
      </c>
      <c r="H37" s="7">
        <v>40</v>
      </c>
    </row>
    <row r="38" spans="1:11" x14ac:dyDescent="0.25">
      <c r="A38" s="5" t="s">
        <v>25</v>
      </c>
      <c r="B38" s="7">
        <v>459.92</v>
      </c>
      <c r="C38" s="7">
        <v>459.92</v>
      </c>
      <c r="G38" s="5" t="s">
        <v>25</v>
      </c>
      <c r="H38" s="7">
        <v>459.92</v>
      </c>
    </row>
    <row r="39" spans="1:11" x14ac:dyDescent="0.25">
      <c r="A39" s="5" t="s">
        <v>23</v>
      </c>
      <c r="B39" s="7">
        <v>80</v>
      </c>
      <c r="C39" s="7">
        <v>80</v>
      </c>
      <c r="G39" s="5" t="s">
        <v>23</v>
      </c>
      <c r="H39" s="7">
        <v>80</v>
      </c>
    </row>
    <row r="40" spans="1:11" x14ac:dyDescent="0.25">
      <c r="B40" s="7">
        <v>50.06</v>
      </c>
      <c r="C40" s="7">
        <v>50.06</v>
      </c>
      <c r="H40" s="7">
        <v>50.06</v>
      </c>
    </row>
    <row r="41" spans="1:11" x14ac:dyDescent="0.25">
      <c r="B41" s="7">
        <v>32.700000000000003</v>
      </c>
      <c r="C41" s="7">
        <v>32.700000000000003</v>
      </c>
      <c r="H41" s="7">
        <v>32.700000000000003</v>
      </c>
    </row>
    <row r="42" spans="1:11" x14ac:dyDescent="0.25">
      <c r="B42" s="7">
        <v>20.149999999999999</v>
      </c>
      <c r="C42" s="7">
        <v>20.149999999999999</v>
      </c>
      <c r="H42" s="7">
        <v>20.149999999999999</v>
      </c>
    </row>
    <row r="43" spans="1:11" x14ac:dyDescent="0.25">
      <c r="B43" s="7">
        <v>20</v>
      </c>
      <c r="C43" s="7">
        <v>20</v>
      </c>
      <c r="H43" s="7">
        <v>20</v>
      </c>
    </row>
    <row r="44" spans="1:11" x14ac:dyDescent="0.25">
      <c r="A44" t="s">
        <v>26</v>
      </c>
      <c r="B44" s="7"/>
      <c r="C44" s="7"/>
      <c r="G44" t="s">
        <v>26</v>
      </c>
      <c r="H44" s="7"/>
    </row>
    <row r="45" spans="1:11" x14ac:dyDescent="0.25">
      <c r="A45" s="5" t="s">
        <v>12</v>
      </c>
      <c r="B45" s="7">
        <v>1249</v>
      </c>
      <c r="C45" s="7">
        <v>1249</v>
      </c>
      <c r="G45" s="5" t="s">
        <v>12</v>
      </c>
      <c r="H45" s="7">
        <v>1249</v>
      </c>
    </row>
    <row r="46" spans="1:11" x14ac:dyDescent="0.25">
      <c r="A46" s="5" t="s">
        <v>27</v>
      </c>
      <c r="B46" s="7">
        <v>4039</v>
      </c>
      <c r="C46" s="7">
        <v>4039</v>
      </c>
      <c r="G46" s="5" t="s">
        <v>27</v>
      </c>
      <c r="H46" s="7">
        <v>4039</v>
      </c>
    </row>
    <row r="47" spans="1:11" x14ac:dyDescent="0.25">
      <c r="A47" s="5" t="s">
        <v>28</v>
      </c>
      <c r="B47" s="7">
        <v>3959</v>
      </c>
      <c r="C47" s="7">
        <v>3959</v>
      </c>
      <c r="G47" s="5" t="s">
        <v>28</v>
      </c>
      <c r="H47" s="7">
        <v>3959</v>
      </c>
    </row>
    <row r="48" spans="1:11" x14ac:dyDescent="0.25">
      <c r="A48" s="5" t="s">
        <v>23</v>
      </c>
      <c r="B48" s="7">
        <v>190</v>
      </c>
      <c r="C48" s="7">
        <v>190</v>
      </c>
      <c r="G48" s="5" t="s">
        <v>23</v>
      </c>
      <c r="H48" s="7">
        <v>190</v>
      </c>
    </row>
    <row r="49" spans="1:8" x14ac:dyDescent="0.25">
      <c r="A49" s="6" t="s">
        <v>29</v>
      </c>
      <c r="B49" s="7"/>
      <c r="C49" s="7"/>
      <c r="G49" s="6" t="s">
        <v>29</v>
      </c>
      <c r="H49" s="7"/>
    </row>
    <row r="50" spans="1:8" x14ac:dyDescent="0.25">
      <c r="A50" s="8" t="s">
        <v>30</v>
      </c>
      <c r="B50" s="9">
        <f>95*3</f>
        <v>285</v>
      </c>
      <c r="C50" s="9">
        <f>95*3</f>
        <v>285</v>
      </c>
      <c r="D50" s="10"/>
      <c r="G50" s="8" t="s">
        <v>30</v>
      </c>
      <c r="H50" s="9">
        <f>95*3</f>
        <v>285</v>
      </c>
    </row>
    <row r="51" spans="1:8" x14ac:dyDescent="0.25">
      <c r="A51" s="5" t="s">
        <v>33</v>
      </c>
      <c r="B51" s="7">
        <f>SUM(B6:B50)</f>
        <v>62003.130000000005</v>
      </c>
      <c r="C51" s="7">
        <f>SUM(C6:C50)</f>
        <v>78054.13</v>
      </c>
      <c r="H51" s="7">
        <f>SUM(H6:H50)</f>
        <v>64413.91</v>
      </c>
    </row>
    <row r="52" spans="1:8" x14ac:dyDescent="0.25">
      <c r="A52" s="8" t="s">
        <v>34</v>
      </c>
      <c r="B52" s="11">
        <f>B51*0.07</f>
        <v>4340.2191000000012</v>
      </c>
      <c r="C52" s="9">
        <f>C51*0.07</f>
        <v>5463.7891000000009</v>
      </c>
      <c r="D52" s="10"/>
      <c r="H52" s="9">
        <f>H51*0.07</f>
        <v>4508.9737000000005</v>
      </c>
    </row>
    <row r="53" spans="1:8" x14ac:dyDescent="0.25">
      <c r="A53" s="12" t="s">
        <v>35</v>
      </c>
      <c r="B53" s="13">
        <f>SUM(B51:B52)</f>
        <v>66343.349100000007</v>
      </c>
      <c r="C53" s="16">
        <f>SUM(C51:C52)</f>
        <v>83517.919099999999</v>
      </c>
      <c r="H53" s="16">
        <f>SUM(H51:H52)</f>
        <v>68922.883700000006</v>
      </c>
    </row>
  </sheetData>
  <mergeCells count="2">
    <mergeCell ref="L10:N10"/>
    <mergeCell ref="L11:N11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WOLF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Pat Kirby</cp:lastModifiedBy>
  <cp:lastPrinted>2026-08-20T01:08:26Z</cp:lastPrinted>
  <dcterms:created xsi:type="dcterms:W3CDTF">2026-07-07T15:16:09Z</dcterms:created>
  <dcterms:modified xsi:type="dcterms:W3CDTF">2026-08-20T14:59:37Z</dcterms:modified>
</cp:coreProperties>
</file>