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rady\McNeil Company Dropbox\Grady Hastings\McNeil - Estimating\25 Projects\1-2510 - Crockett Residence\02 Estimates\01 Estimates\ALT_retainingwalls\"/>
    </mc:Choice>
  </mc:AlternateContent>
  <xr:revisionPtr revIDLastSave="0" documentId="13_ncr:1_{0C4F096A-F465-4B60-90B2-C08767AD76D3}" xr6:coauthVersionLast="47" xr6:coauthVersionMax="47" xr10:uidLastSave="{00000000-0000-0000-0000-000000000000}"/>
  <bookViews>
    <workbookView xWindow="-120" yWindow="-120" windowWidth="29040" windowHeight="15720" xr2:uid="{B41772D4-3A59-4BC9-AD05-3A2FA4C6A9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33" i="1" l="1"/>
  <c r="B23" i="1"/>
  <c r="C37" i="1"/>
  <c r="E37" i="1" s="1"/>
  <c r="H37" i="1" s="1"/>
  <c r="K37" i="1" s="1"/>
  <c r="C35" i="1"/>
  <c r="E35" i="1" s="1"/>
  <c r="H35" i="1" s="1"/>
  <c r="K35" i="1" s="1"/>
  <c r="C36" i="1"/>
  <c r="E36" i="1" s="1"/>
  <c r="H36" i="1" s="1"/>
  <c r="K36" i="1" s="1"/>
  <c r="C34" i="1"/>
  <c r="E34" i="1" s="1"/>
  <c r="H34" i="1" s="1"/>
  <c r="K34" i="1" s="1"/>
  <c r="D32" i="1"/>
  <c r="E32" i="1"/>
  <c r="H32" i="1" s="1"/>
  <c r="E17" i="1"/>
  <c r="H17" i="1" s="1"/>
  <c r="K17" i="1" s="1"/>
  <c r="D3" i="1"/>
  <c r="E3" i="1" s="1"/>
  <c r="E9" i="1"/>
  <c r="H9" i="1" s="1"/>
  <c r="K9" i="1" s="1"/>
  <c r="C10" i="1"/>
  <c r="C24" i="1"/>
  <c r="E24" i="1" s="1"/>
  <c r="H24" i="1" s="1"/>
  <c r="K24" i="1" s="1"/>
  <c r="C25" i="1"/>
  <c r="E25" i="1" s="1"/>
  <c r="H25" i="1" s="1"/>
  <c r="K25" i="1" s="1"/>
  <c r="C26" i="1"/>
  <c r="E26" i="1" s="1"/>
  <c r="H26" i="1" s="1"/>
  <c r="K26" i="1" s="1"/>
  <c r="H4" i="1"/>
  <c r="K4" i="1" s="1"/>
  <c r="H5" i="1"/>
  <c r="K5" i="1" s="1"/>
  <c r="H6" i="1"/>
  <c r="K6" i="1" s="1"/>
  <c r="H3" i="1"/>
  <c r="K3" i="1" s="1"/>
  <c r="E27" i="1"/>
  <c r="D6" i="1"/>
  <c r="E6" i="1" s="1"/>
  <c r="D5" i="1"/>
  <c r="E5" i="1" s="1"/>
  <c r="D4" i="1"/>
  <c r="E4" i="1" s="1"/>
  <c r="B2" i="1"/>
  <c r="D22" i="1"/>
  <c r="E15" i="1"/>
  <c r="H15" i="1" s="1"/>
  <c r="K15" i="1" s="1"/>
  <c r="I32" i="1" l="1"/>
  <c r="K32" i="1" s="1"/>
  <c r="K39" i="1" s="1"/>
  <c r="H27" i="1"/>
  <c r="K27" i="1" s="1"/>
  <c r="E22" i="1"/>
  <c r="H22" i="1" s="1"/>
  <c r="I22" i="1" s="1"/>
  <c r="K22" i="1" s="1"/>
  <c r="K29" i="1" s="1"/>
  <c r="E13" i="1"/>
  <c r="H13" i="1" s="1"/>
  <c r="K13" i="1" s="1"/>
  <c r="E10" i="1"/>
  <c r="H10" i="1" s="1"/>
  <c r="K10" i="1" s="1"/>
  <c r="E2" i="1" l="1"/>
  <c r="H2" i="1"/>
  <c r="K2" i="1" s="1"/>
  <c r="K19" i="1" s="1"/>
</calcChain>
</file>

<file path=xl/sharedStrings.xml><?xml version="1.0" encoding="utf-8"?>
<sst xmlns="http://schemas.openxmlformats.org/spreadsheetml/2006/main" count="55" uniqueCount="30">
  <si>
    <t>Stucco</t>
  </si>
  <si>
    <t>Draintile</t>
  </si>
  <si>
    <t>Height</t>
  </si>
  <si>
    <t>Length</t>
  </si>
  <si>
    <t>Width</t>
  </si>
  <si>
    <t>Total</t>
  </si>
  <si>
    <t>Unit Cost</t>
  </si>
  <si>
    <t>Cost</t>
  </si>
  <si>
    <t>Concrete Walls - 10"</t>
  </si>
  <si>
    <t>Concrete Continuous Footing</t>
  </si>
  <si>
    <t>Unit</t>
  </si>
  <si>
    <t>CY</t>
  </si>
  <si>
    <t>LF</t>
  </si>
  <si>
    <t>EA</t>
  </si>
  <si>
    <t>Wall Cap - 14" w x 16" l</t>
  </si>
  <si>
    <t>Freight</t>
  </si>
  <si>
    <t>Taxes</t>
  </si>
  <si>
    <t>Totals</t>
  </si>
  <si>
    <t>SF</t>
  </si>
  <si>
    <t>Stone - Thin</t>
  </si>
  <si>
    <t>Waterproofing - 8'</t>
  </si>
  <si>
    <t>Waterproofing - Front Below Grade</t>
  </si>
  <si>
    <t>Waterproofing - Back Full Height</t>
  </si>
  <si>
    <t>Waterproofing - 4'</t>
  </si>
  <si>
    <t>Waterproofing - 6'</t>
  </si>
  <si>
    <t>Concrete Walls - 8"</t>
  </si>
  <si>
    <t>Backfill</t>
  </si>
  <si>
    <t>Plinth stone</t>
  </si>
  <si>
    <t>OPTION 2: stone throughout walls with exception of mid and low-tier pool walls being stucco</t>
  </si>
  <si>
    <t>OPTION 1: stone throughout walls with exception of mid-tier pool wall being stucco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</si>
</sst>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0.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44" fontId="0" fillId="0" borderId="0" xfId="0" applyNumberFormat="1"/>
    <xf numFmtId="164" fontId="0" fillId="0" borderId="0" xfId="0" applyNumberFormat="1"/>
    <xf numFmtId="44" fontId="2" fillId="0" borderId="0" xfId="0" applyNumberFormat="1" applyFont="1"/>
    <xf numFmtId="0" fontId="2" fillId="0" borderId="0" xfId="0" applyFont="1"/>
    <xf numFmtId="44" fontId="0" fillId="0" borderId="0" xfId="1" applyFont="1" applyFill="1"/>
    <xf numFmtId="0" fontId="3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8EEB1-112A-4E6D-B171-FC321747CE34}">
  <dimension ref="A1:K39"/>
  <sheetViews>
    <sheetView tabSelected="1" topLeftCell="A7" workbookViewId="0">
      <selection activeCell="A23" sqref="A23"/>
    </sheetView>
  </sheetViews>
  <sheetFormatPr defaultRowHeight="15" x14ac:dyDescent="0.25"/>
  <cols>
    <col min="1" max="1" width="31.42578125" bestFit="1" customWidth="1"/>
    <col min="2" max="2" width="9.28515625" bestFit="1" customWidth="1"/>
    <col min="3" max="3" width="9.5703125" bestFit="1" customWidth="1"/>
    <col min="4" max="4" width="9.28515625" bestFit="1" customWidth="1"/>
    <col min="5" max="5" width="10.5703125" bestFit="1" customWidth="1"/>
    <col min="7" max="7" width="11.28515625" bestFit="1" customWidth="1"/>
    <col min="8" max="8" width="16.42578125" customWidth="1"/>
    <col min="9" max="9" width="13" customWidth="1"/>
    <col min="10" max="10" width="10" customWidth="1"/>
    <col min="11" max="11" width="12.5703125" bestFit="1" customWidth="1"/>
  </cols>
  <sheetData>
    <row r="1" spans="1:11" x14ac:dyDescent="0.25">
      <c r="B1" t="s">
        <v>2</v>
      </c>
      <c r="C1" t="s">
        <v>3</v>
      </c>
      <c r="D1" t="s">
        <v>4</v>
      </c>
      <c r="E1" t="s">
        <v>5</v>
      </c>
      <c r="F1" t="s">
        <v>10</v>
      </c>
      <c r="G1" t="s">
        <v>6</v>
      </c>
      <c r="H1" t="s">
        <v>7</v>
      </c>
      <c r="I1" t="s">
        <v>16</v>
      </c>
      <c r="J1" t="s">
        <v>15</v>
      </c>
      <c r="K1" t="s">
        <v>17</v>
      </c>
    </row>
    <row r="2" spans="1:11" x14ac:dyDescent="0.25">
      <c r="A2" t="s">
        <v>9</v>
      </c>
      <c r="B2" s="3">
        <f>10/12</f>
        <v>0.83333333333333337</v>
      </c>
      <c r="C2" s="3">
        <v>482</v>
      </c>
      <c r="D2" s="3">
        <v>2</v>
      </c>
      <c r="E2" s="3">
        <f>B2*C2*D2/27</f>
        <v>29.753086419753089</v>
      </c>
      <c r="F2" s="3" t="s">
        <v>11</v>
      </c>
      <c r="G2" s="1">
        <v>18</v>
      </c>
      <c r="H2" s="1">
        <f>C2*G2</f>
        <v>8676</v>
      </c>
      <c r="I2" s="1"/>
      <c r="J2" s="1"/>
      <c r="K2" s="2">
        <f t="shared" ref="K2:K6" si="0">H2+I2+J2</f>
        <v>8676</v>
      </c>
    </row>
    <row r="3" spans="1:11" x14ac:dyDescent="0.25">
      <c r="A3" t="s">
        <v>25</v>
      </c>
      <c r="B3" s="3">
        <v>3</v>
      </c>
      <c r="C3" s="3">
        <v>121</v>
      </c>
      <c r="D3" s="3">
        <f>8/12</f>
        <v>0.66666666666666663</v>
      </c>
      <c r="E3" s="3">
        <f t="shared" ref="E3:E6" si="1">B3*C3*D3/27</f>
        <v>8.9629629629629637</v>
      </c>
      <c r="F3" s="3" t="s">
        <v>11</v>
      </c>
      <c r="G3" s="1">
        <v>64</v>
      </c>
      <c r="H3" s="1">
        <f>C3*G3</f>
        <v>7744</v>
      </c>
      <c r="I3" s="1"/>
      <c r="J3" s="1"/>
      <c r="K3" s="2">
        <f t="shared" si="0"/>
        <v>7744</v>
      </c>
    </row>
    <row r="4" spans="1:11" x14ac:dyDescent="0.25">
      <c r="A4" t="s">
        <v>8</v>
      </c>
      <c r="B4" s="3">
        <v>5</v>
      </c>
      <c r="C4" s="3">
        <v>97</v>
      </c>
      <c r="D4" s="3">
        <f t="shared" ref="D4:D6" si="2">10/12</f>
        <v>0.83333333333333337</v>
      </c>
      <c r="E4" s="3">
        <f t="shared" si="1"/>
        <v>14.969135802469136</v>
      </c>
      <c r="F4" s="3" t="s">
        <v>11</v>
      </c>
      <c r="G4" s="1">
        <v>73</v>
      </c>
      <c r="H4" s="1">
        <f t="shared" ref="H4:H6" si="3">C4*G4</f>
        <v>7081</v>
      </c>
      <c r="I4" s="1"/>
      <c r="J4" s="1"/>
      <c r="K4" s="2">
        <f t="shared" si="0"/>
        <v>7081</v>
      </c>
    </row>
    <row r="5" spans="1:11" x14ac:dyDescent="0.25">
      <c r="A5" t="s">
        <v>8</v>
      </c>
      <c r="B5" s="3">
        <v>5</v>
      </c>
      <c r="C5" s="3">
        <v>104</v>
      </c>
      <c r="D5" s="3">
        <f t="shared" si="2"/>
        <v>0.83333333333333337</v>
      </c>
      <c r="E5" s="3">
        <f t="shared" si="1"/>
        <v>16.049382716049383</v>
      </c>
      <c r="F5" s="3" t="s">
        <v>11</v>
      </c>
      <c r="G5" s="1">
        <v>73</v>
      </c>
      <c r="H5" s="1">
        <f t="shared" si="3"/>
        <v>7592</v>
      </c>
      <c r="I5" s="1"/>
      <c r="J5" s="1"/>
      <c r="K5" s="2">
        <f t="shared" si="0"/>
        <v>7592</v>
      </c>
    </row>
    <row r="6" spans="1:11" x14ac:dyDescent="0.25">
      <c r="A6" t="s">
        <v>8</v>
      </c>
      <c r="B6" s="3">
        <v>8</v>
      </c>
      <c r="C6" s="3">
        <v>160</v>
      </c>
      <c r="D6" s="3">
        <f t="shared" si="2"/>
        <v>0.83333333333333337</v>
      </c>
      <c r="E6" s="3">
        <f t="shared" si="1"/>
        <v>39.506172839506178</v>
      </c>
      <c r="F6" s="3" t="s">
        <v>11</v>
      </c>
      <c r="G6" s="1">
        <v>96</v>
      </c>
      <c r="H6" s="1">
        <f t="shared" si="3"/>
        <v>15360</v>
      </c>
      <c r="I6" s="1"/>
      <c r="J6" s="1"/>
      <c r="K6" s="2">
        <f t="shared" si="0"/>
        <v>15360</v>
      </c>
    </row>
    <row r="7" spans="1:11" x14ac:dyDescent="0.25">
      <c r="B7" s="3"/>
      <c r="C7" s="3"/>
      <c r="D7" s="3"/>
      <c r="E7" s="3"/>
      <c r="F7" s="3"/>
      <c r="G7" s="1"/>
      <c r="H7" s="1"/>
      <c r="I7" s="1"/>
      <c r="J7" s="1"/>
      <c r="K7" s="2"/>
    </row>
    <row r="8" spans="1:11" x14ac:dyDescent="0.25">
      <c r="A8" s="7" t="s">
        <v>22</v>
      </c>
      <c r="B8" s="3"/>
      <c r="C8" s="3"/>
      <c r="D8" s="3"/>
      <c r="E8" s="3"/>
      <c r="F8" s="3"/>
      <c r="G8" s="1"/>
      <c r="H8" s="1"/>
      <c r="I8" s="1"/>
      <c r="J8" s="1"/>
      <c r="K8" s="2"/>
    </row>
    <row r="9" spans="1:11" x14ac:dyDescent="0.25">
      <c r="A9" t="s">
        <v>24</v>
      </c>
      <c r="B9" s="3">
        <v>6</v>
      </c>
      <c r="C9" s="3">
        <v>121</v>
      </c>
      <c r="D9" s="3"/>
      <c r="E9" s="3">
        <f>B9*C9</f>
        <v>726</v>
      </c>
      <c r="F9" s="3"/>
      <c r="G9" s="1">
        <v>2.2999999999999998</v>
      </c>
      <c r="H9" s="1">
        <f>E9*G9</f>
        <v>1669.8</v>
      </c>
      <c r="I9" s="1"/>
      <c r="J9" s="1"/>
      <c r="K9" s="2">
        <f t="shared" ref="K9" si="4">H9+I9+J9</f>
        <v>1669.8</v>
      </c>
    </row>
    <row r="10" spans="1:11" x14ac:dyDescent="0.25">
      <c r="A10" t="s">
        <v>20</v>
      </c>
      <c r="B10" s="3">
        <v>8</v>
      </c>
      <c r="C10" s="3">
        <f>96+104+160</f>
        <v>360</v>
      </c>
      <c r="D10" s="3"/>
      <c r="E10" s="3">
        <f>B10*C10</f>
        <v>2880</v>
      </c>
      <c r="F10" s="3"/>
      <c r="G10" s="1">
        <v>2.2999999999999998</v>
      </c>
      <c r="H10" s="1">
        <f>E10*G10</f>
        <v>6623.9999999999991</v>
      </c>
      <c r="I10" s="1"/>
      <c r="J10" s="1"/>
      <c r="K10" s="2">
        <f>H10+I10+J10</f>
        <v>6623.9999999999991</v>
      </c>
    </row>
    <row r="11" spans="1:11" x14ac:dyDescent="0.25">
      <c r="B11" s="3"/>
      <c r="C11" s="3"/>
      <c r="D11" s="3"/>
      <c r="E11" s="3"/>
      <c r="F11" s="3"/>
      <c r="G11" s="1"/>
      <c r="H11" s="1"/>
      <c r="I11" s="1"/>
      <c r="J11" s="1"/>
      <c r="K11" s="2"/>
    </row>
    <row r="12" spans="1:11" x14ac:dyDescent="0.25">
      <c r="A12" s="7" t="s">
        <v>21</v>
      </c>
      <c r="B12" s="3"/>
      <c r="C12" s="3"/>
      <c r="D12" s="3"/>
      <c r="E12" s="3"/>
      <c r="F12" s="3"/>
      <c r="G12" s="1"/>
      <c r="H12" s="1"/>
      <c r="I12" s="1"/>
      <c r="J12" s="1"/>
      <c r="K12" s="2"/>
    </row>
    <row r="13" spans="1:11" x14ac:dyDescent="0.25">
      <c r="A13" t="s">
        <v>23</v>
      </c>
      <c r="B13" s="3">
        <v>4</v>
      </c>
      <c r="C13" s="3">
        <v>482</v>
      </c>
      <c r="D13" s="3"/>
      <c r="E13" s="3">
        <f>B13*C13</f>
        <v>1928</v>
      </c>
      <c r="F13" s="3"/>
      <c r="G13" s="1">
        <v>2.2999999999999998</v>
      </c>
      <c r="H13" s="1">
        <f>E13*G13</f>
        <v>4434.3999999999996</v>
      </c>
      <c r="I13" s="1"/>
      <c r="J13" s="1"/>
      <c r="K13" s="2">
        <f>H13+I13+J13</f>
        <v>4434.3999999999996</v>
      </c>
    </row>
    <row r="14" spans="1:11" x14ac:dyDescent="0.25">
      <c r="B14" s="3"/>
      <c r="C14" s="3"/>
      <c r="D14" s="3"/>
      <c r="E14" s="3"/>
      <c r="F14" s="3"/>
      <c r="G14" s="1"/>
      <c r="H14" s="1"/>
      <c r="I14" s="1"/>
      <c r="J14" s="1"/>
      <c r="K14" s="2"/>
    </row>
    <row r="15" spans="1:11" x14ac:dyDescent="0.25">
      <c r="A15" t="s">
        <v>1</v>
      </c>
      <c r="B15" s="3"/>
      <c r="C15" s="3">
        <v>482</v>
      </c>
      <c r="D15" s="3"/>
      <c r="E15" s="3">
        <f>C15</f>
        <v>482</v>
      </c>
      <c r="F15" s="3" t="s">
        <v>12</v>
      </c>
      <c r="G15" s="1">
        <v>5</v>
      </c>
      <c r="H15" s="1">
        <f>E15*G15</f>
        <v>2410</v>
      </c>
      <c r="I15" s="1"/>
      <c r="J15" s="1"/>
      <c r="K15" s="2">
        <f>H15+I15+J15</f>
        <v>2410</v>
      </c>
    </row>
    <row r="17" spans="1:11" x14ac:dyDescent="0.25">
      <c r="A17" t="s">
        <v>26</v>
      </c>
      <c r="B17" s="3">
        <v>8</v>
      </c>
      <c r="C17" s="3">
        <v>482</v>
      </c>
      <c r="D17" s="3">
        <v>3</v>
      </c>
      <c r="E17" s="3">
        <f t="shared" ref="E17" si="5">B17*C17*D17/27</f>
        <v>428.44444444444446</v>
      </c>
      <c r="F17" s="3" t="s">
        <v>11</v>
      </c>
      <c r="G17" s="1">
        <v>16</v>
      </c>
      <c r="H17" s="1">
        <f>E17*G17</f>
        <v>6855.1111111111113</v>
      </c>
      <c r="I17" s="1"/>
      <c r="J17" s="1"/>
      <c r="K17" s="2">
        <f t="shared" ref="K17" si="6">H17+I17+J17</f>
        <v>6855.1111111111113</v>
      </c>
    </row>
    <row r="18" spans="1:11" x14ac:dyDescent="0.25">
      <c r="B18" s="3"/>
      <c r="C18" s="3"/>
      <c r="D18" s="3"/>
      <c r="E18" s="3"/>
      <c r="F18" s="3"/>
      <c r="G18" s="1"/>
      <c r="H18" s="1"/>
      <c r="I18" s="1"/>
      <c r="J18" s="1"/>
      <c r="K18" s="2"/>
    </row>
    <row r="19" spans="1:11" x14ac:dyDescent="0.25">
      <c r="K19" s="4">
        <f>SUM(K2:K18)</f>
        <v>68446.311111111121</v>
      </c>
    </row>
    <row r="20" spans="1:11" x14ac:dyDescent="0.25">
      <c r="B20" s="3"/>
      <c r="C20" s="3"/>
      <c r="D20" s="3"/>
      <c r="E20" s="3"/>
      <c r="F20" s="3"/>
      <c r="G20" s="1"/>
      <c r="H20" s="1"/>
      <c r="I20" s="1"/>
      <c r="J20" s="1"/>
      <c r="K20" s="2"/>
    </row>
    <row r="21" spans="1:11" x14ac:dyDescent="0.25">
      <c r="A21" s="5" t="s">
        <v>29</v>
      </c>
    </row>
    <row r="22" spans="1:11" x14ac:dyDescent="0.25">
      <c r="A22" t="s">
        <v>14</v>
      </c>
      <c r="B22" s="3"/>
      <c r="C22" s="3">
        <v>482</v>
      </c>
      <c r="D22" s="3">
        <f>1+2/12</f>
        <v>1.1666666666666667</v>
      </c>
      <c r="E22" s="3">
        <f>C22/(16/12)</f>
        <v>361.5</v>
      </c>
      <c r="F22" s="3" t="s">
        <v>13</v>
      </c>
      <c r="G22" s="1">
        <v>40.700000000000003</v>
      </c>
      <c r="H22" s="1">
        <f>E22*G22</f>
        <v>14713.050000000001</v>
      </c>
      <c r="I22" s="1">
        <f>H22*0.07</f>
        <v>1029.9135000000001</v>
      </c>
      <c r="J22" s="1">
        <v>200</v>
      </c>
      <c r="K22" s="2">
        <f>H22+I22+J22</f>
        <v>15942.963500000002</v>
      </c>
    </row>
    <row r="23" spans="1:11" x14ac:dyDescent="0.25">
      <c r="A23" t="s">
        <v>27</v>
      </c>
      <c r="B23" s="3">
        <f>8/12</f>
        <v>0.66666666666666663</v>
      </c>
      <c r="C23" s="3">
        <v>230</v>
      </c>
      <c r="D23" s="3"/>
      <c r="E23" s="3">
        <v>230</v>
      </c>
      <c r="F23" s="3" t="s">
        <v>12</v>
      </c>
      <c r="G23" s="1"/>
      <c r="H23" s="1"/>
      <c r="I23" s="1"/>
      <c r="J23" s="1"/>
      <c r="K23" s="2"/>
    </row>
    <row r="24" spans="1:11" x14ac:dyDescent="0.25">
      <c r="A24" t="s">
        <v>19</v>
      </c>
      <c r="B24" s="3">
        <v>2</v>
      </c>
      <c r="C24" s="3">
        <f>23+14+24+53+9+20</f>
        <v>143</v>
      </c>
      <c r="D24" s="3"/>
      <c r="E24" s="3">
        <f>B24*C24</f>
        <v>286</v>
      </c>
      <c r="F24" s="3" t="s">
        <v>18</v>
      </c>
      <c r="G24" s="6">
        <v>25</v>
      </c>
      <c r="H24" s="1">
        <f t="shared" ref="H24" si="7">E24*G24</f>
        <v>7150</v>
      </c>
      <c r="I24" s="1"/>
      <c r="J24" s="1"/>
      <c r="K24" s="2">
        <f>H24+I24+J24</f>
        <v>7150</v>
      </c>
    </row>
    <row r="25" spans="1:11" x14ac:dyDescent="0.25">
      <c r="A25" t="s">
        <v>19</v>
      </c>
      <c r="B25" s="3">
        <v>4</v>
      </c>
      <c r="C25" s="3">
        <f>23+15+26+80</f>
        <v>144</v>
      </c>
      <c r="D25" s="3"/>
      <c r="E25" s="3">
        <f>B25*C25</f>
        <v>576</v>
      </c>
      <c r="F25" s="3" t="s">
        <v>18</v>
      </c>
      <c r="G25" s="6">
        <v>25</v>
      </c>
      <c r="H25" s="1">
        <f t="shared" ref="H25" si="8">E25*G25</f>
        <v>14400</v>
      </c>
      <c r="I25" s="1"/>
      <c r="J25" s="1"/>
      <c r="K25" s="2">
        <f>H25+I25+J25</f>
        <v>14400</v>
      </c>
    </row>
    <row r="26" spans="1:11" x14ac:dyDescent="0.25">
      <c r="A26" t="s">
        <v>19</v>
      </c>
      <c r="B26" s="3">
        <v>6</v>
      </c>
      <c r="C26" s="3">
        <f>33+73</f>
        <v>106</v>
      </c>
      <c r="D26" s="3"/>
      <c r="E26" s="3">
        <f>B26*C26</f>
        <v>636</v>
      </c>
      <c r="F26" s="3" t="s">
        <v>18</v>
      </c>
      <c r="G26" s="6">
        <v>25</v>
      </c>
      <c r="H26" s="1">
        <f t="shared" ref="H26" si="9">E26*G26</f>
        <v>15900</v>
      </c>
      <c r="I26" s="1"/>
      <c r="J26" s="1"/>
      <c r="K26" s="2">
        <f>H26+I26+J26</f>
        <v>15900</v>
      </c>
    </row>
    <row r="27" spans="1:11" x14ac:dyDescent="0.25">
      <c r="A27" t="s">
        <v>0</v>
      </c>
      <c r="B27" s="3">
        <v>4</v>
      </c>
      <c r="C27" s="3">
        <v>131</v>
      </c>
      <c r="D27" s="3"/>
      <c r="E27" s="3">
        <f>B27*C27</f>
        <v>524</v>
      </c>
      <c r="F27" s="3" t="s">
        <v>18</v>
      </c>
      <c r="G27" s="6">
        <v>14</v>
      </c>
      <c r="H27" s="1">
        <f>E27*G27</f>
        <v>7336</v>
      </c>
      <c r="I27" s="1"/>
      <c r="J27" s="1"/>
      <c r="K27" s="2">
        <f>H27+I27+J27</f>
        <v>7336</v>
      </c>
    </row>
    <row r="28" spans="1:11" x14ac:dyDescent="0.25">
      <c r="B28" s="3"/>
      <c r="C28" s="3"/>
      <c r="D28" s="3"/>
      <c r="E28" s="3"/>
      <c r="F28" s="3"/>
      <c r="G28" s="1"/>
      <c r="H28" s="1"/>
      <c r="I28" s="1"/>
      <c r="J28" s="1"/>
      <c r="K28" s="2"/>
    </row>
    <row r="29" spans="1:11" x14ac:dyDescent="0.25">
      <c r="K29" s="4">
        <f>SUM(K22:K28)</f>
        <v>60728.963499999998</v>
      </c>
    </row>
    <row r="31" spans="1:11" x14ac:dyDescent="0.25">
      <c r="A31" s="5" t="s">
        <v>28</v>
      </c>
    </row>
    <row r="32" spans="1:11" x14ac:dyDescent="0.25">
      <c r="A32" t="s">
        <v>14</v>
      </c>
      <c r="B32" s="3"/>
      <c r="C32" s="3">
        <v>482</v>
      </c>
      <c r="D32" s="3">
        <f>1+2/12</f>
        <v>1.1666666666666667</v>
      </c>
      <c r="E32" s="3">
        <f>C32/(16/12)</f>
        <v>361.5</v>
      </c>
      <c r="F32" s="3" t="s">
        <v>13</v>
      </c>
      <c r="G32" s="1">
        <v>40.700000000000003</v>
      </c>
      <c r="H32" s="1">
        <f>E32*G32</f>
        <v>14713.050000000001</v>
      </c>
      <c r="I32" s="1">
        <f>H32*0.07</f>
        <v>1029.9135000000001</v>
      </c>
      <c r="J32" s="1">
        <v>200</v>
      </c>
      <c r="K32" s="2">
        <f>H32+I32+J32</f>
        <v>15942.963500000002</v>
      </c>
    </row>
    <row r="33" spans="1:11" x14ac:dyDescent="0.25">
      <c r="A33" t="s">
        <v>27</v>
      </c>
      <c r="B33" s="3">
        <f>8/12</f>
        <v>0.66666666666666663</v>
      </c>
      <c r="C33" s="3">
        <v>145</v>
      </c>
      <c r="D33" s="3"/>
      <c r="E33" s="3">
        <v>145</v>
      </c>
      <c r="F33" s="3" t="s">
        <v>12</v>
      </c>
      <c r="G33" s="1"/>
      <c r="H33" s="1"/>
      <c r="I33" s="1"/>
      <c r="J33" s="1"/>
      <c r="K33" s="2"/>
    </row>
    <row r="34" spans="1:11" x14ac:dyDescent="0.25">
      <c r="A34" t="s">
        <v>19</v>
      </c>
      <c r="B34" s="3">
        <v>2</v>
      </c>
      <c r="C34" s="3">
        <f>23+14+24+53+9+20</f>
        <v>143</v>
      </c>
      <c r="D34" s="3"/>
      <c r="E34" s="3">
        <f>B34*C34</f>
        <v>286</v>
      </c>
      <c r="F34" s="3" t="s">
        <v>18</v>
      </c>
      <c r="G34" s="6">
        <v>25</v>
      </c>
      <c r="H34" s="1">
        <f t="shared" ref="H34:H36" si="10">E34*G34</f>
        <v>7150</v>
      </c>
      <c r="I34" s="1"/>
      <c r="J34" s="1"/>
      <c r="K34" s="2">
        <f>H34+I34+J34</f>
        <v>7150</v>
      </c>
    </row>
    <row r="35" spans="1:11" x14ac:dyDescent="0.25">
      <c r="A35" t="s">
        <v>19</v>
      </c>
      <c r="B35" s="3">
        <v>4</v>
      </c>
      <c r="C35" s="3">
        <f>23+15+26</f>
        <v>64</v>
      </c>
      <c r="D35" s="3"/>
      <c r="E35" s="3">
        <f>B35*C35</f>
        <v>256</v>
      </c>
      <c r="F35" s="3" t="s">
        <v>18</v>
      </c>
      <c r="G35" s="6">
        <v>25</v>
      </c>
      <c r="H35" s="1">
        <f t="shared" si="10"/>
        <v>6400</v>
      </c>
      <c r="I35" s="1"/>
      <c r="J35" s="1"/>
      <c r="K35" s="2">
        <f>H35+I35+J35</f>
        <v>6400</v>
      </c>
    </row>
    <row r="36" spans="1:11" x14ac:dyDescent="0.25">
      <c r="A36" t="s">
        <v>19</v>
      </c>
      <c r="B36" s="3">
        <v>6</v>
      </c>
      <c r="C36" s="3">
        <f>33+73</f>
        <v>106</v>
      </c>
      <c r="D36" s="3"/>
      <c r="E36" s="3">
        <f>B36*C36</f>
        <v>636</v>
      </c>
      <c r="F36" s="3" t="s">
        <v>18</v>
      </c>
      <c r="G36" s="6">
        <v>25</v>
      </c>
      <c r="H36" s="1">
        <f t="shared" si="10"/>
        <v>15900</v>
      </c>
      <c r="I36" s="1"/>
      <c r="J36" s="1"/>
      <c r="K36" s="2">
        <f>H36+I36+J36</f>
        <v>15900</v>
      </c>
    </row>
    <row r="37" spans="1:11" x14ac:dyDescent="0.25">
      <c r="A37" t="s">
        <v>0</v>
      </c>
      <c r="B37" s="3">
        <v>4</v>
      </c>
      <c r="C37" s="3">
        <f>131+80</f>
        <v>211</v>
      </c>
      <c r="D37" s="3"/>
      <c r="E37" s="3">
        <f>B37*C37</f>
        <v>844</v>
      </c>
      <c r="F37" s="3" t="s">
        <v>18</v>
      </c>
      <c r="G37" s="6">
        <v>14</v>
      </c>
      <c r="H37" s="1">
        <f>E37*G37</f>
        <v>11816</v>
      </c>
      <c r="I37" s="1"/>
      <c r="J37" s="1"/>
      <c r="K37" s="2">
        <f>H37+I37+J37</f>
        <v>11816</v>
      </c>
    </row>
    <row r="38" spans="1:11" x14ac:dyDescent="0.25">
      <c r="B38" s="3"/>
      <c r="C38" s="3"/>
      <c r="D38" s="3"/>
      <c r="E38" s="3"/>
      <c r="F38" s="3"/>
      <c r="G38" s="1"/>
      <c r="H38" s="1"/>
      <c r="I38" s="1"/>
      <c r="J38" s="1"/>
      <c r="K38" s="2"/>
    </row>
    <row r="39" spans="1:11" x14ac:dyDescent="0.25">
      <c r="K39" s="4">
        <f>SUM(K32:K38)</f>
        <v>57208.963499999998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Grady Hastings</dc:creator>
  <cp:lastModifiedBy>Grady Hastings</cp:lastModifiedBy>
  <dcterms:created xsi:type="dcterms:W3CDTF">2026-08-24T14:42:29Z</dcterms:created>
  <dcterms:modified xsi:type="dcterms:W3CDTF">2026-08-24T18:33:15Z</dcterms:modified>
</cp:coreProperties>
</file>