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488306176/WOPIServiceId_TP_DROPBOX_PLUS/WOPIUserId_-/"/>
    </mc:Choice>
  </mc:AlternateContent>
  <xr:revisionPtr revIDLastSave="9" documentId="13_ncr:1_{F5FDF945-4E13-4201-B3A0-7FB7E82DE240}" xr6:coauthVersionLast="47" xr6:coauthVersionMax="47" xr10:uidLastSave="{D2B9BA02-1B3A-4D1E-949A-CD81DBFD221E}"/>
  <bookViews>
    <workbookView xWindow="-28920" yWindow="-105" windowWidth="29040" windowHeight="15720" xr2:uid="{2FE42686-5219-491F-93E4-488AA80512F5}"/>
  </bookViews>
  <sheets>
    <sheet name="12.6.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2" i="1" l="1"/>
  <c r="C59" i="1"/>
  <c r="C56" i="1"/>
  <c r="M2" i="1"/>
  <c r="L2" i="1"/>
  <c r="M3" i="1"/>
  <c r="N3" i="1" s="1"/>
  <c r="O31" i="1"/>
  <c r="O20" i="1"/>
  <c r="N38" i="1"/>
  <c r="L3" i="1"/>
  <c r="F5" i="1"/>
  <c r="F10" i="1" l="1"/>
  <c r="O5" i="1"/>
  <c r="J24" i="1" l="1"/>
  <c r="J21" i="1"/>
  <c r="J14" i="1"/>
  <c r="J18" i="1"/>
  <c r="J28" i="1"/>
  <c r="N28" i="1" s="1"/>
  <c r="J31" i="1"/>
  <c r="J34" i="1"/>
  <c r="J38" i="1"/>
  <c r="J43" i="1"/>
  <c r="J47" i="1"/>
  <c r="N47" i="1" s="1"/>
  <c r="P3" i="1" l="1"/>
  <c r="N4" i="1"/>
  <c r="N2" i="1" l="1"/>
  <c r="P2" i="1" s="1"/>
  <c r="N5" i="1" l="1"/>
  <c r="P5" i="1" s="1"/>
</calcChain>
</file>

<file path=xl/sharedStrings.xml><?xml version="1.0" encoding="utf-8"?>
<sst xmlns="http://schemas.openxmlformats.org/spreadsheetml/2006/main" count="143" uniqueCount="61">
  <si>
    <t>cost</t>
  </si>
  <si>
    <t>subtotal</t>
  </si>
  <si>
    <t>qty</t>
  </si>
  <si>
    <t>unit</t>
  </si>
  <si>
    <t>Location</t>
  </si>
  <si>
    <t>Resource</t>
  </si>
  <si>
    <t>Size</t>
  </si>
  <si>
    <t>Description/Item #</t>
  </si>
  <si>
    <t>Material Only Costs</t>
  </si>
  <si>
    <t>Budget</t>
  </si>
  <si>
    <t>Variance</t>
  </si>
  <si>
    <t>Labor Quote</t>
  </si>
  <si>
    <t>Labor Budget</t>
  </si>
  <si>
    <t>Tile Selections Budget Comparison</t>
  </si>
  <si>
    <t>selection includes tax</t>
  </si>
  <si>
    <t>Showers</t>
  </si>
  <si>
    <t>Floor Tile</t>
  </si>
  <si>
    <t>Splashes</t>
  </si>
  <si>
    <t>Lead Time</t>
  </si>
  <si>
    <t>Budget Cost</t>
  </si>
  <si>
    <t>Budget Total</t>
  </si>
  <si>
    <t>Schachne Residence</t>
  </si>
  <si>
    <t>LL Bar</t>
  </si>
  <si>
    <t>Floor</t>
  </si>
  <si>
    <t>Aggranite, Cozi, Chino</t>
  </si>
  <si>
    <t>12x24</t>
  </si>
  <si>
    <t>Midwest</t>
  </si>
  <si>
    <t>3-4 weeks</t>
  </si>
  <si>
    <t>sf</t>
  </si>
  <si>
    <t>Bath 3</t>
  </si>
  <si>
    <t>Shower Walls &amp; Ceiling</t>
  </si>
  <si>
    <t>Shower Floor</t>
  </si>
  <si>
    <t>2x2 mosaic</t>
  </si>
  <si>
    <t>Aggranite, Cozi, Chino Mosaic</t>
  </si>
  <si>
    <t>Guest Bath</t>
  </si>
  <si>
    <t>Service Entry, Powder, Pantry, Coats</t>
  </si>
  <si>
    <t>156sf + 15% waste = 180sf /13.56sf/box = 14 boxes = 189.84sf</t>
  </si>
  <si>
    <t>14sf + 15% waste = 17sf / 13.56sf/box = 2 boxes = 27.12sf</t>
  </si>
  <si>
    <t>CKF</t>
  </si>
  <si>
    <t>quartz wall panels</t>
  </si>
  <si>
    <t>30sf + 15% waste = 35sf / 13.56sf/box = 3 boxes = 40.68sf</t>
  </si>
  <si>
    <t>29sf + 15% waste = 34sf / 13.56sf/box = 3 boxes = 40.68sf</t>
  </si>
  <si>
    <t>99sf + 15sf = 114sf + 15% waste = 131sf / 13.56sf/box = 10 boxes = 135.60sf</t>
  </si>
  <si>
    <t>38sf + 15% waste = 44sf / 13.56sf/box = 4 boxes = 54.24sf</t>
  </si>
  <si>
    <t>75sf + 15% waste = 87sf / 13.56sf/box = 7 boxes = 94.92sf</t>
  </si>
  <si>
    <t>less Kitchen/Dining to wood floor</t>
  </si>
  <si>
    <t>Original Floors Budget</t>
  </si>
  <si>
    <t>Material Selection</t>
  </si>
  <si>
    <t>Labor Selections</t>
  </si>
  <si>
    <t>Subtotal Selections</t>
  </si>
  <si>
    <t>Total Variance</t>
  </si>
  <si>
    <t>Total Selections vs Budget</t>
  </si>
  <si>
    <t>Original Showers Budget</t>
  </si>
  <si>
    <t>add tiled floors in guest &amp; bath 3</t>
  </si>
  <si>
    <t>*schluter</t>
  </si>
  <si>
    <t>less Primary Wardrobe to carpet</t>
  </si>
  <si>
    <t>Primary Bath &amp; Laundry</t>
  </si>
  <si>
    <t>197sf + 15% waste = 227sf / 13.56sf/box = 17 boxes = 230.52sf</t>
  </si>
  <si>
    <t>*budget matches allowance summary*</t>
  </si>
  <si>
    <t>Meehan</t>
  </si>
  <si>
    <t>Total Cost from Midwest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</si>
</sst>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wrapText="1"/>
    </xf>
    <xf numFmtId="44" fontId="0" fillId="0" borderId="0" xfId="1" applyFont="1" applyBorder="1"/>
    <xf numFmtId="44" fontId="0" fillId="0" borderId="0" xfId="1" applyFont="1" applyBorder="1" applyAlignment="1">
      <alignment horizontal="center" vertical="center"/>
    </xf>
    <xf numFmtId="44" fontId="0" fillId="0" borderId="0" xfId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4" fontId="0" fillId="0" borderId="0" xfId="1" applyFont="1" applyFill="1" applyBorder="1" applyAlignment="1">
      <alignment wrapText="1"/>
    </xf>
    <xf numFmtId="0" fontId="5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44" fontId="0" fillId="0" borderId="2" xfId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 wrapText="1"/>
    </xf>
    <xf numFmtId="44" fontId="0" fillId="0" borderId="1" xfId="1" applyFont="1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44" fontId="4" fillId="0" borderId="0" xfId="0" applyNumberFormat="1" applyFont="1" applyAlignment="1">
      <alignment horizontal="center"/>
    </xf>
    <xf numFmtId="44" fontId="0" fillId="0" borderId="7" xfId="1" applyFont="1" applyBorder="1"/>
    <xf numFmtId="44" fontId="0" fillId="0" borderId="0" xfId="0" applyNumberFormat="1"/>
    <xf numFmtId="44" fontId="0" fillId="3" borderId="0" xfId="1" applyFont="1" applyFill="1" applyBorder="1" applyAlignment="1">
      <alignment horizontal="center" wrapText="1"/>
    </xf>
    <xf numFmtId="44" fontId="0" fillId="0" borderId="3" xfId="1" applyFont="1" applyBorder="1"/>
    <xf numFmtId="0" fontId="7" fillId="0" borderId="0" xfId="0" applyFont="1"/>
    <xf numFmtId="44" fontId="0" fillId="0" borderId="9" xfId="1" applyFont="1" applyFill="1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4" fillId="0" borderId="9" xfId="1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0" borderId="4" xfId="0" applyBorder="1"/>
    <xf numFmtId="0" fontId="4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/>
    </xf>
    <xf numFmtId="44" fontId="0" fillId="0" borderId="0" xfId="1" applyFont="1"/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top"/>
    </xf>
    <xf numFmtId="44" fontId="4" fillId="0" borderId="3" xfId="1" applyFon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wrapText="1"/>
    </xf>
    <xf numFmtId="0" fontId="4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4" fillId="0" borderId="4" xfId="0" applyFont="1" applyBorder="1"/>
    <xf numFmtId="44" fontId="4" fillId="0" borderId="4" xfId="0" applyNumberFormat="1" applyFont="1" applyBorder="1"/>
    <xf numFmtId="0" fontId="0" fillId="0" borderId="0" xfId="0" applyAlignment="1">
      <alignment horizontal="left" vertical="center" wrapText="1"/>
    </xf>
    <xf numFmtId="44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44" fontId="0" fillId="0" borderId="1" xfId="1" applyFont="1" applyBorder="1"/>
    <xf numFmtId="44" fontId="7" fillId="0" borderId="0" xfId="1" applyFont="1" applyFill="1" applyBorder="1" applyAlignment="1">
      <alignment wrapText="1"/>
    </xf>
    <xf numFmtId="44" fontId="8" fillId="0" borderId="0" xfId="1" applyFont="1" applyAlignment="1">
      <alignment horizontal="right"/>
    </xf>
    <xf numFmtId="0" fontId="4" fillId="0" borderId="1" xfId="0" applyFont="1" applyBorder="1" applyAlignment="1">
      <alignment horizontal="center" wrapText="1"/>
    </xf>
    <xf numFmtId="44" fontId="0" fillId="0" borderId="0" xfId="0" applyNumberFormat="1" applyAlignment="1">
      <alignment horizontal="center"/>
    </xf>
    <xf numFmtId="44" fontId="0" fillId="0" borderId="1" xfId="1" applyFont="1" applyFill="1" applyBorder="1" applyAlignment="1">
      <alignment wrapText="1"/>
    </xf>
    <xf numFmtId="44" fontId="4" fillId="0" borderId="1" xfId="0" applyNumberFormat="1" applyFont="1" applyBorder="1" applyAlignment="1">
      <alignment horizontal="center"/>
    </xf>
    <xf numFmtId="44" fontId="0" fillId="0" borderId="11" xfId="1" applyFont="1" applyBorder="1"/>
    <xf numFmtId="0" fontId="4" fillId="0" borderId="0" xfId="0" applyFont="1" applyAlignment="1">
      <alignment horizontal="center"/>
    </xf>
    <xf numFmtId="44" fontId="4" fillId="0" borderId="8" xfId="1" applyFont="1" applyBorder="1"/>
    <xf numFmtId="44" fontId="4" fillId="0" borderId="5" xfId="1" applyFont="1" applyBorder="1"/>
    <xf numFmtId="44" fontId="4" fillId="0" borderId="12" xfId="1" applyFont="1" applyBorder="1"/>
    <xf numFmtId="44" fontId="0" fillId="0" borderId="1" xfId="1" applyFont="1" applyBorder="1" applyAlignment="1">
      <alignment horizontal="center" wrapText="1"/>
    </xf>
    <xf numFmtId="44" fontId="0" fillId="3" borderId="4" xfId="0" applyNumberFormat="1" applyFill="1" applyBorder="1" applyAlignment="1">
      <alignment horizontal="center" vertical="center"/>
    </xf>
    <xf numFmtId="44" fontId="0" fillId="3" borderId="4" xfId="0" applyNumberFormat="1" applyFill="1" applyBorder="1" applyAlignment="1">
      <alignment vertical="top"/>
    </xf>
    <xf numFmtId="44" fontId="0" fillId="3" borderId="4" xfId="0" applyNumberFormat="1" applyFill="1" applyBorder="1"/>
    <xf numFmtId="44" fontId="0" fillId="2" borderId="4" xfId="0" applyNumberFormat="1" applyFill="1" applyBorder="1" applyAlignment="1">
      <alignment horizontal="center" vertical="center"/>
    </xf>
    <xf numFmtId="44" fontId="0" fillId="2" borderId="4" xfId="0" applyNumberFormat="1" applyFill="1" applyBorder="1"/>
    <xf numFmtId="44" fontId="4" fillId="0" borderId="0" xfId="0" applyNumberFormat="1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3" xfId="0" applyBorder="1"/>
    <xf numFmtId="0" fontId="0" fillId="0" borderId="1" xfId="0" applyBorder="1" applyAlignment="1">
      <alignment horizontal="center"/>
    </xf>
    <xf numFmtId="0" fontId="4" fillId="0" borderId="13" xfId="0" applyFont="1" applyBorder="1"/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13" xfId="0" applyBorder="1" applyAlignment="1">
      <alignment vertical="top"/>
    </xf>
    <xf numFmtId="44" fontId="0" fillId="0" borderId="1" xfId="1" applyFont="1" applyBorder="1" applyAlignment="1">
      <alignment vertical="top"/>
    </xf>
    <xf numFmtId="0" fontId="0" fillId="0" borderId="1" xfId="0" applyBorder="1" applyAlignment="1">
      <alignment horizontal="center" vertical="top"/>
    </xf>
    <xf numFmtId="0" fontId="4" fillId="0" borderId="13" xfId="0" applyFont="1" applyBorder="1" applyAlignment="1">
      <alignment vertical="top"/>
    </xf>
    <xf numFmtId="0" fontId="0" fillId="0" borderId="1" xfId="0" applyBorder="1" applyAlignment="1">
      <alignment vertical="top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4" fontId="0" fillId="4" borderId="1" xfId="1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44" fontId="4" fillId="0" borderId="4" xfId="0" applyNumberFormat="1" applyFont="1" applyBorder="1" applyAlignment="1">
      <alignment vertical="top"/>
    </xf>
    <xf numFmtId="44" fontId="9" fillId="2" borderId="4" xfId="1" applyFont="1" applyFill="1" applyBorder="1"/>
    <xf numFmtId="0" fontId="8" fillId="0" borderId="0" xfId="0" applyFont="1"/>
    <xf numFmtId="44" fontId="10" fillId="0" borderId="0" xfId="1" applyFont="1" applyFill="1" applyBorder="1" applyAlignment="1"/>
    <xf numFmtId="44" fontId="2" fillId="3" borderId="4" xfId="1" applyFont="1" applyFill="1" applyBorder="1" applyAlignment="1">
      <alignment horizontal="center" vertical="center"/>
    </xf>
    <xf numFmtId="44" fontId="2" fillId="3" borderId="4" xfId="1" applyFont="1" applyFill="1" applyBorder="1" applyAlignment="1">
      <alignment vertical="top"/>
    </xf>
    <xf numFmtId="44" fontId="2" fillId="3" borderId="4" xfId="1" applyFont="1" applyFill="1" applyBorder="1"/>
    <xf numFmtId="44" fontId="0" fillId="0" borderId="0" xfId="1" applyFont="1" applyBorder="1" applyAlignment="1">
      <alignment horizontal="right"/>
    </xf>
    <xf numFmtId="44" fontId="0" fillId="0" borderId="5" xfId="1" applyFont="1" applyBorder="1" applyAlignment="1">
      <alignment horizontal="center" vertical="center"/>
    </xf>
    <xf numFmtId="44" fontId="2" fillId="2" borderId="4" xfId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E96A-7D6C-4286-ACBE-26DE53310D06}">
  <sheetPr>
    <pageSetUpPr fitToPage="1"/>
  </sheetPr>
  <dimension ref="A1:Q62"/>
  <sheetViews>
    <sheetView tabSelected="1" topLeftCell="A8" zoomScale="70" zoomScaleNormal="70" workbookViewId="0">
      <selection activeCell="B31" sqref="B31"/>
    </sheetView>
  </sheetViews>
  <sheetFormatPr defaultRowHeight="15" x14ac:dyDescent="0.25"/>
  <cols>
    <col min="1" max="1" width="21.5703125" style="22" customWidth="1"/>
    <col min="2" max="2" width="44" style="22" customWidth="1"/>
    <col min="3" max="3" width="14.7109375" style="12" customWidth="1"/>
    <col min="4" max="4" width="11.42578125" style="12" customWidth="1"/>
    <col min="5" max="5" width="23.140625" style="12" customWidth="1"/>
    <col min="6" max="6" width="13.85546875" style="1" bestFit="1" customWidth="1"/>
    <col min="7" max="7" width="9.85546875" style="1" customWidth="1"/>
    <col min="8" max="8" width="9.140625" style="2"/>
    <col min="9" max="9" width="13.140625" style="2" customWidth="1"/>
    <col min="10" max="10" width="21.5703125" bestFit="1" customWidth="1"/>
    <col min="11" max="11" width="13.5703125" style="45" customWidth="1"/>
    <col min="12" max="12" width="13.42578125" style="13" customWidth="1"/>
    <col min="13" max="13" width="13.5703125" style="45" customWidth="1"/>
    <col min="14" max="14" width="14.28515625" style="51" customWidth="1"/>
    <col min="15" max="15" width="15.140625" customWidth="1"/>
    <col min="16" max="16" width="17.28515625" style="51" bestFit="1" customWidth="1"/>
  </cols>
  <sheetData>
    <row r="1" spans="1:16" ht="30.75" customHeight="1" x14ac:dyDescent="0.3">
      <c r="A1" s="5" t="s">
        <v>21</v>
      </c>
      <c r="B1" s="6"/>
      <c r="C1"/>
      <c r="D1"/>
      <c r="E1"/>
      <c r="H1" s="1"/>
      <c r="I1" s="1"/>
      <c r="K1" s="24" t="s">
        <v>8</v>
      </c>
      <c r="L1" s="24" t="s">
        <v>47</v>
      </c>
      <c r="M1" s="73" t="s">
        <v>48</v>
      </c>
      <c r="N1" s="64" t="s">
        <v>49</v>
      </c>
      <c r="O1" s="48" t="s">
        <v>9</v>
      </c>
      <c r="P1" s="69" t="s">
        <v>50</v>
      </c>
    </row>
    <row r="2" spans="1:16" ht="15.75" customHeight="1" x14ac:dyDescent="0.25">
      <c r="A2" s="8" t="s">
        <v>13</v>
      </c>
      <c r="B2" s="6"/>
      <c r="C2"/>
      <c r="D2"/>
      <c r="E2" s="59" t="s">
        <v>46</v>
      </c>
      <c r="F2" s="45">
        <v>37719</v>
      </c>
      <c r="I2" s="102"/>
      <c r="J2" s="103" t="s">
        <v>14</v>
      </c>
      <c r="K2" s="25" t="s">
        <v>15</v>
      </c>
      <c r="L2" s="7">
        <f>((J21+J24+J31+J34+J43)*1.07)+J41</f>
        <v>24413.824516000001</v>
      </c>
      <c r="M2" s="7">
        <f>P20+P31+P41</f>
        <v>13609</v>
      </c>
      <c r="N2" s="26">
        <f>L2+M2</f>
        <v>38022.824516000001</v>
      </c>
      <c r="O2" s="27">
        <v>21319</v>
      </c>
      <c r="P2" s="70">
        <f>O2-N2</f>
        <v>-16703.824516000001</v>
      </c>
    </row>
    <row r="3" spans="1:16" s="13" customFormat="1" ht="15.75" customHeight="1" x14ac:dyDescent="0.25">
      <c r="A3" s="8"/>
      <c r="D3"/>
      <c r="E3" s="59" t="s">
        <v>45</v>
      </c>
      <c r="F3" s="2">
        <v>-15725</v>
      </c>
      <c r="I3" s="102"/>
      <c r="J3" s="103" t="s">
        <v>14</v>
      </c>
      <c r="K3" s="29" t="s">
        <v>16</v>
      </c>
      <c r="L3" s="7">
        <f>(J14+J18+J28+J38+J47)*1.07</f>
        <v>3258.0408600000005</v>
      </c>
      <c r="M3" s="7">
        <f>P14+P18+P28+P38+P47</f>
        <v>11260</v>
      </c>
      <c r="N3" s="26">
        <f>L3+M3</f>
        <v>14518.040860000001</v>
      </c>
      <c r="O3" s="30">
        <v>19618</v>
      </c>
      <c r="P3" s="71">
        <f>O3-N3</f>
        <v>5099.959139999999</v>
      </c>
    </row>
    <row r="4" spans="1:16" s="17" customFormat="1" ht="15.75" customHeight="1" x14ac:dyDescent="0.25">
      <c r="A4" s="40">
        <v>45997</v>
      </c>
      <c r="D4"/>
      <c r="E4" s="60" t="s">
        <v>55</v>
      </c>
      <c r="F4" s="83">
        <v>-2376</v>
      </c>
      <c r="I4" s="102"/>
      <c r="J4" s="103" t="s">
        <v>14</v>
      </c>
      <c r="K4" s="101" t="s">
        <v>17</v>
      </c>
      <c r="L4" s="66">
        <v>0</v>
      </c>
      <c r="M4" s="66"/>
      <c r="N4" s="67">
        <f t="shared" ref="N4" si="0">L4-M4</f>
        <v>0</v>
      </c>
      <c r="O4" s="68">
        <v>0</v>
      </c>
      <c r="P4" s="72"/>
    </row>
    <row r="5" spans="1:16" s="17" customFormat="1" x14ac:dyDescent="0.25">
      <c r="A5"/>
      <c r="D5"/>
      <c r="E5"/>
      <c r="F5" s="45">
        <f>SUM(F2:F4)</f>
        <v>19618</v>
      </c>
      <c r="H5"/>
      <c r="I5"/>
      <c r="J5"/>
      <c r="K5"/>
      <c r="L5"/>
      <c r="M5" s="63" t="s">
        <v>51</v>
      </c>
      <c r="N5" s="65">
        <f>SUM(N2:N4)</f>
        <v>52540.865376000002</v>
      </c>
      <c r="O5" s="27">
        <f>SUM(O2:O4)</f>
        <v>40937</v>
      </c>
      <c r="P5" s="79">
        <f>O5-N5</f>
        <v>-11603.865376000002</v>
      </c>
    </row>
    <row r="6" spans="1:16" s="17" customFormat="1" x14ac:dyDescent="0.25">
      <c r="A6"/>
      <c r="D6"/>
      <c r="G6"/>
      <c r="H6"/>
      <c r="I6"/>
      <c r="J6" s="31"/>
      <c r="K6" s="7"/>
      <c r="L6" s="62"/>
      <c r="M6" s="62"/>
      <c r="N6" s="62"/>
      <c r="O6" s="107" t="s">
        <v>58</v>
      </c>
      <c r="P6" s="51"/>
    </row>
    <row r="7" spans="1:16" s="17" customFormat="1" x14ac:dyDescent="0.25">
      <c r="A7"/>
      <c r="D7"/>
      <c r="G7"/>
      <c r="H7"/>
      <c r="I7"/>
      <c r="J7" s="31"/>
      <c r="K7" s="7"/>
      <c r="L7" s="62"/>
      <c r="M7" s="62"/>
      <c r="N7" s="62"/>
      <c r="O7" s="7"/>
      <c r="P7" s="51"/>
    </row>
    <row r="8" spans="1:16" s="17" customFormat="1" x14ac:dyDescent="0.25">
      <c r="A8"/>
      <c r="D8"/>
      <c r="E8" s="51" t="s">
        <v>52</v>
      </c>
      <c r="F8" s="2">
        <v>19515</v>
      </c>
      <c r="G8"/>
      <c r="H8"/>
      <c r="I8"/>
      <c r="J8" s="31"/>
      <c r="K8" s="7"/>
      <c r="L8" s="62"/>
      <c r="M8" s="62"/>
      <c r="N8" s="62"/>
      <c r="O8" s="7"/>
      <c r="P8" s="51"/>
    </row>
    <row r="9" spans="1:16" s="17" customFormat="1" x14ac:dyDescent="0.25">
      <c r="A9"/>
      <c r="D9"/>
      <c r="E9" s="60" t="s">
        <v>53</v>
      </c>
      <c r="F9" s="61">
        <v>1804</v>
      </c>
      <c r="G9"/>
      <c r="H9"/>
      <c r="I9"/>
      <c r="J9" s="31"/>
      <c r="K9" s="7"/>
      <c r="L9" s="62"/>
      <c r="M9" s="62"/>
      <c r="N9" s="62"/>
      <c r="O9" s="7"/>
      <c r="P9" s="51"/>
    </row>
    <row r="10" spans="1:16" s="17" customFormat="1" x14ac:dyDescent="0.25">
      <c r="A10"/>
      <c r="D10"/>
      <c r="E10"/>
      <c r="F10" s="28">
        <f>SUM(F8:F9)</f>
        <v>21319</v>
      </c>
      <c r="G10"/>
      <c r="H10"/>
      <c r="I10"/>
      <c r="J10" s="31"/>
      <c r="K10" s="7"/>
      <c r="L10" s="62"/>
      <c r="M10" s="62"/>
      <c r="N10" s="62"/>
      <c r="O10" s="7"/>
      <c r="P10" s="51"/>
    </row>
    <row r="11" spans="1:16" s="17" customFormat="1" x14ac:dyDescent="0.25">
      <c r="A11"/>
      <c r="D11"/>
      <c r="E11"/>
      <c r="F11"/>
      <c r="G11"/>
      <c r="H11"/>
      <c r="I11"/>
      <c r="J11"/>
      <c r="K11" s="45"/>
      <c r="L11" s="13"/>
      <c r="M11" s="45"/>
      <c r="N11" s="51"/>
      <c r="O11"/>
      <c r="P11" s="51"/>
    </row>
    <row r="12" spans="1:16" s="17" customFormat="1" ht="15.75" thickBot="1" x14ac:dyDescent="0.3">
      <c r="A12" s="9" t="s">
        <v>4</v>
      </c>
      <c r="B12" s="9" t="s">
        <v>7</v>
      </c>
      <c r="C12" s="10" t="s">
        <v>6</v>
      </c>
      <c r="D12" s="10" t="s">
        <v>5</v>
      </c>
      <c r="E12" s="10" t="s">
        <v>18</v>
      </c>
      <c r="F12" s="9" t="s">
        <v>2</v>
      </c>
      <c r="G12" s="9" t="s">
        <v>3</v>
      </c>
      <c r="H12" s="11" t="s">
        <v>0</v>
      </c>
      <c r="I12" s="11" t="s">
        <v>3</v>
      </c>
      <c r="J12" s="32" t="s">
        <v>1</v>
      </c>
      <c r="K12" s="33" t="s">
        <v>19</v>
      </c>
      <c r="L12" s="9" t="s">
        <v>3</v>
      </c>
      <c r="M12" s="33" t="s">
        <v>20</v>
      </c>
      <c r="N12" s="34" t="s">
        <v>10</v>
      </c>
      <c r="O12" s="33" t="s">
        <v>12</v>
      </c>
      <c r="P12" s="34" t="s">
        <v>11</v>
      </c>
    </row>
    <row r="13" spans="1:16" s="17" customFormat="1" x14ac:dyDescent="0.25">
      <c r="A13" s="41" t="s">
        <v>22</v>
      </c>
      <c r="B13" s="14"/>
      <c r="C13" s="15"/>
      <c r="D13" s="15"/>
      <c r="E13" s="15"/>
      <c r="H13" s="4"/>
      <c r="I13" s="3"/>
      <c r="J13" s="35"/>
      <c r="K13" s="46"/>
      <c r="M13" s="46"/>
      <c r="N13" s="52"/>
      <c r="P13" s="52"/>
    </row>
    <row r="14" spans="1:16" s="17" customFormat="1" x14ac:dyDescent="0.25">
      <c r="A14" s="39" t="s">
        <v>23</v>
      </c>
      <c r="B14" s="14" t="s">
        <v>24</v>
      </c>
      <c r="C14" s="15" t="s">
        <v>25</v>
      </c>
      <c r="D14" s="15" t="s">
        <v>26</v>
      </c>
      <c r="E14" s="15" t="s">
        <v>27</v>
      </c>
      <c r="F14" s="17">
        <v>94.92</v>
      </c>
      <c r="G14" s="17" t="s">
        <v>28</v>
      </c>
      <c r="H14" s="4">
        <v>4.99</v>
      </c>
      <c r="I14" s="3" t="s">
        <v>28</v>
      </c>
      <c r="J14" s="74">
        <f>F14*H14</f>
        <v>473.6508</v>
      </c>
      <c r="K14" s="46">
        <v>7</v>
      </c>
      <c r="L14" s="17" t="s">
        <v>28</v>
      </c>
      <c r="M14" s="46">
        <v>630</v>
      </c>
      <c r="N14" s="53"/>
      <c r="O14" s="46">
        <v>1760</v>
      </c>
      <c r="P14" s="108">
        <v>1900</v>
      </c>
    </row>
    <row r="15" spans="1:16" s="17" customFormat="1" ht="30" x14ac:dyDescent="0.25">
      <c r="A15" s="39"/>
      <c r="B15" s="57" t="s">
        <v>44</v>
      </c>
      <c r="C15" s="15"/>
      <c r="D15" s="15"/>
      <c r="E15" s="15"/>
      <c r="H15" s="4"/>
      <c r="I15" s="3"/>
      <c r="J15" s="36"/>
      <c r="K15" s="46"/>
      <c r="M15" s="46"/>
      <c r="N15" s="53"/>
      <c r="P15" s="53"/>
    </row>
    <row r="16" spans="1:16" s="17" customFormat="1" x14ac:dyDescent="0.25">
      <c r="A16" s="95"/>
      <c r="B16" s="96"/>
      <c r="C16" s="97"/>
      <c r="D16" s="97"/>
      <c r="E16" s="97"/>
      <c r="F16" s="82"/>
      <c r="G16" s="82"/>
      <c r="H16" s="83"/>
      <c r="I16" s="83"/>
      <c r="J16" s="99"/>
      <c r="K16" s="83"/>
      <c r="L16" s="82"/>
      <c r="M16" s="83"/>
      <c r="N16" s="100"/>
      <c r="O16" s="82"/>
      <c r="P16" s="100"/>
    </row>
    <row r="17" spans="1:16" s="17" customFormat="1" x14ac:dyDescent="0.25">
      <c r="A17" s="41" t="s">
        <v>29</v>
      </c>
      <c r="B17" s="14"/>
      <c r="C17" s="15"/>
      <c r="D17" s="15"/>
      <c r="E17" s="15"/>
      <c r="F17" s="16"/>
      <c r="G17" s="16"/>
      <c r="H17" s="3"/>
      <c r="I17" s="3"/>
      <c r="J17" s="36"/>
      <c r="K17" s="46"/>
      <c r="M17" s="46"/>
      <c r="N17" s="53"/>
      <c r="P17" s="53"/>
    </row>
    <row r="18" spans="1:16" s="17" customFormat="1" x14ac:dyDescent="0.25">
      <c r="A18" s="39" t="s">
        <v>23</v>
      </c>
      <c r="B18" s="14" t="s">
        <v>24</v>
      </c>
      <c r="C18" s="15" t="s">
        <v>25</v>
      </c>
      <c r="D18" s="15" t="s">
        <v>26</v>
      </c>
      <c r="E18" s="15" t="s">
        <v>27</v>
      </c>
      <c r="F18" s="17">
        <v>54.24</v>
      </c>
      <c r="G18" s="17" t="s">
        <v>28</v>
      </c>
      <c r="H18" s="4">
        <v>4.99</v>
      </c>
      <c r="I18" s="3" t="s">
        <v>28</v>
      </c>
      <c r="J18" s="74">
        <f>F18*H18</f>
        <v>270.6576</v>
      </c>
      <c r="K18" s="46">
        <v>7</v>
      </c>
      <c r="L18" s="17" t="s">
        <v>28</v>
      </c>
      <c r="M18" s="46">
        <v>336</v>
      </c>
      <c r="N18" s="53"/>
      <c r="O18" s="46">
        <v>962</v>
      </c>
      <c r="P18" s="108">
        <v>950</v>
      </c>
    </row>
    <row r="19" spans="1:16" s="17" customFormat="1" ht="30" x14ac:dyDescent="0.25">
      <c r="A19" s="39"/>
      <c r="B19" s="57" t="s">
        <v>43</v>
      </c>
      <c r="C19" s="15"/>
      <c r="D19" s="15"/>
      <c r="E19" s="15"/>
      <c r="H19" s="3"/>
      <c r="I19" s="3"/>
      <c r="J19" s="36"/>
      <c r="K19" s="46"/>
      <c r="M19" s="46"/>
      <c r="N19" s="53"/>
      <c r="P19" s="53"/>
    </row>
    <row r="20" spans="1:16" s="17" customFormat="1" x14ac:dyDescent="0.25">
      <c r="A20" s="39"/>
      <c r="B20" s="14"/>
      <c r="C20" s="15"/>
      <c r="D20" s="15"/>
      <c r="E20" s="15"/>
      <c r="H20" s="3"/>
      <c r="I20" s="3"/>
      <c r="J20" s="36"/>
      <c r="K20" s="46"/>
      <c r="M20" s="46"/>
      <c r="N20" s="53"/>
      <c r="O20" s="112">
        <f>3075+1375</f>
        <v>4450</v>
      </c>
      <c r="P20" s="113">
        <v>4557</v>
      </c>
    </row>
    <row r="21" spans="1:16" s="17" customFormat="1" x14ac:dyDescent="0.25">
      <c r="A21" s="39" t="s">
        <v>30</v>
      </c>
      <c r="B21" s="14" t="s">
        <v>24</v>
      </c>
      <c r="C21" s="15" t="s">
        <v>25</v>
      </c>
      <c r="D21" s="15" t="s">
        <v>26</v>
      </c>
      <c r="E21" s="15" t="s">
        <v>27</v>
      </c>
      <c r="F21" s="17">
        <v>135.6</v>
      </c>
      <c r="G21" s="17" t="s">
        <v>28</v>
      </c>
      <c r="H21" s="4">
        <v>4.99</v>
      </c>
      <c r="I21" s="3" t="s">
        <v>28</v>
      </c>
      <c r="J21" s="77">
        <f>F21*H21</f>
        <v>676.64400000000001</v>
      </c>
      <c r="K21" s="46">
        <v>7</v>
      </c>
      <c r="L21" s="17" t="s">
        <v>28</v>
      </c>
      <c r="M21" s="46">
        <v>1505</v>
      </c>
      <c r="N21" s="53"/>
      <c r="O21" s="112"/>
      <c r="P21" s="113"/>
    </row>
    <row r="22" spans="1:16" s="17" customFormat="1" ht="30" x14ac:dyDescent="0.25">
      <c r="A22" s="42" t="s">
        <v>54</v>
      </c>
      <c r="B22" s="57" t="s">
        <v>42</v>
      </c>
      <c r="C22" s="15"/>
      <c r="D22" s="15"/>
      <c r="E22" s="15"/>
      <c r="H22" s="3"/>
      <c r="I22" s="3"/>
      <c r="J22" s="36"/>
      <c r="K22" s="46"/>
      <c r="M22" s="46"/>
      <c r="N22" s="53"/>
      <c r="O22" s="112"/>
      <c r="P22" s="113"/>
    </row>
    <row r="23" spans="1:16" s="17" customFormat="1" x14ac:dyDescent="0.25">
      <c r="A23" s="39"/>
      <c r="B23" s="14"/>
      <c r="C23" s="15"/>
      <c r="D23" s="15"/>
      <c r="E23" s="15"/>
      <c r="H23" s="4"/>
      <c r="I23" s="3"/>
      <c r="J23" s="36"/>
      <c r="K23" s="46"/>
      <c r="M23" s="46"/>
      <c r="N23" s="53"/>
      <c r="O23" s="112"/>
      <c r="P23" s="113"/>
    </row>
    <row r="24" spans="1:16" s="17" customFormat="1" x14ac:dyDescent="0.25">
      <c r="A24" s="39" t="s">
        <v>31</v>
      </c>
      <c r="B24" s="14" t="s">
        <v>33</v>
      </c>
      <c r="C24" s="15" t="s">
        <v>32</v>
      </c>
      <c r="D24" s="15" t="s">
        <v>26</v>
      </c>
      <c r="E24" s="15" t="s">
        <v>27</v>
      </c>
      <c r="F24" s="17">
        <v>27.12</v>
      </c>
      <c r="G24" s="17" t="s">
        <v>28</v>
      </c>
      <c r="H24" s="4">
        <v>4.99</v>
      </c>
      <c r="I24" s="3" t="s">
        <v>28</v>
      </c>
      <c r="J24" s="77">
        <f>F24*H24</f>
        <v>135.3288</v>
      </c>
      <c r="K24" s="46">
        <v>15</v>
      </c>
      <c r="L24" s="17" t="s">
        <v>28</v>
      </c>
      <c r="M24" s="46">
        <v>270</v>
      </c>
      <c r="N24" s="53"/>
      <c r="O24" s="112"/>
      <c r="P24" s="113"/>
    </row>
    <row r="25" spans="1:16" s="17" customFormat="1" ht="30" x14ac:dyDescent="0.25">
      <c r="A25" s="39"/>
      <c r="B25" s="50" t="s">
        <v>37</v>
      </c>
      <c r="C25" s="15"/>
      <c r="D25" s="15"/>
      <c r="E25" s="15"/>
      <c r="H25" s="3"/>
      <c r="I25" s="3"/>
      <c r="J25" s="36"/>
      <c r="K25" s="46"/>
      <c r="M25" s="46"/>
      <c r="N25" s="53"/>
      <c r="O25" s="112"/>
      <c r="P25" s="113"/>
    </row>
    <row r="26" spans="1:16" s="17" customFormat="1" x14ac:dyDescent="0.25">
      <c r="A26" s="95"/>
      <c r="B26" s="96"/>
      <c r="C26" s="97"/>
      <c r="D26" s="97"/>
      <c r="E26" s="98"/>
      <c r="F26" s="82"/>
      <c r="G26" s="82"/>
      <c r="H26" s="83"/>
      <c r="I26" s="83"/>
      <c r="J26" s="99"/>
      <c r="K26" s="83"/>
      <c r="L26" s="82"/>
      <c r="M26" s="83"/>
      <c r="N26" s="100"/>
      <c r="O26" s="82"/>
      <c r="P26" s="100"/>
    </row>
    <row r="27" spans="1:16" s="17" customFormat="1" x14ac:dyDescent="0.25">
      <c r="A27" s="41" t="s">
        <v>34</v>
      </c>
      <c r="B27" s="14"/>
      <c r="C27" s="15"/>
      <c r="D27" s="15"/>
      <c r="E27" s="18"/>
      <c r="H27" s="3"/>
      <c r="I27" s="3"/>
      <c r="J27" s="36"/>
      <c r="K27" s="46"/>
      <c r="M27" s="46"/>
      <c r="N27" s="53"/>
      <c r="P27" s="53"/>
    </row>
    <row r="28" spans="1:16" s="17" customFormat="1" x14ac:dyDescent="0.25">
      <c r="A28" s="39" t="s">
        <v>23</v>
      </c>
      <c r="B28" s="14" t="s">
        <v>24</v>
      </c>
      <c r="C28" s="15" t="s">
        <v>25</v>
      </c>
      <c r="D28" s="15" t="s">
        <v>26</v>
      </c>
      <c r="E28" s="15" t="s">
        <v>27</v>
      </c>
      <c r="F28" s="17">
        <v>40.68</v>
      </c>
      <c r="G28" s="17" t="s">
        <v>28</v>
      </c>
      <c r="H28" s="4">
        <v>4.99</v>
      </c>
      <c r="I28" s="3" t="s">
        <v>28</v>
      </c>
      <c r="J28" s="74">
        <f>H28*F28</f>
        <v>202.9932</v>
      </c>
      <c r="K28" s="46">
        <v>7</v>
      </c>
      <c r="L28" s="17" t="s">
        <v>28</v>
      </c>
      <c r="M28" s="46">
        <v>266</v>
      </c>
      <c r="N28" s="58">
        <f>M28-J28</f>
        <v>63.006799999999998</v>
      </c>
      <c r="O28" s="46">
        <v>780</v>
      </c>
      <c r="P28" s="108">
        <v>950</v>
      </c>
    </row>
    <row r="29" spans="1:16" s="17" customFormat="1" ht="30" x14ac:dyDescent="0.25">
      <c r="A29" s="39"/>
      <c r="B29" s="57" t="s">
        <v>41</v>
      </c>
      <c r="C29" s="15"/>
      <c r="D29" s="15"/>
      <c r="E29" s="15"/>
      <c r="H29" s="3"/>
      <c r="I29" s="3"/>
      <c r="J29" s="36"/>
      <c r="K29" s="46"/>
      <c r="M29" s="46"/>
      <c r="N29" s="53"/>
      <c r="P29" s="53"/>
    </row>
    <row r="30" spans="1:16" s="17" customFormat="1" x14ac:dyDescent="0.25">
      <c r="A30" s="39"/>
      <c r="B30" s="14"/>
      <c r="C30" s="15"/>
      <c r="D30" s="15"/>
      <c r="E30" s="15"/>
      <c r="H30" s="3"/>
      <c r="I30" s="3"/>
      <c r="J30" s="36"/>
      <c r="K30" s="46"/>
      <c r="M30" s="46"/>
      <c r="N30" s="53"/>
      <c r="P30" s="53"/>
    </row>
    <row r="31" spans="1:16" s="17" customFormat="1" x14ac:dyDescent="0.25">
      <c r="A31" s="39" t="s">
        <v>30</v>
      </c>
      <c r="B31" s="14" t="s">
        <v>24</v>
      </c>
      <c r="C31" s="15" t="s">
        <v>25</v>
      </c>
      <c r="D31" s="15" t="s">
        <v>26</v>
      </c>
      <c r="E31" s="15" t="s">
        <v>27</v>
      </c>
      <c r="F31" s="17">
        <v>135.6</v>
      </c>
      <c r="G31" s="17" t="s">
        <v>28</v>
      </c>
      <c r="H31" s="4">
        <v>4.99</v>
      </c>
      <c r="I31" s="3" t="s">
        <v>28</v>
      </c>
      <c r="J31" s="77">
        <f>F31*H31</f>
        <v>676.64400000000001</v>
      </c>
      <c r="K31" s="46">
        <v>7</v>
      </c>
      <c r="L31" s="17" t="s">
        <v>28</v>
      </c>
      <c r="M31" s="46">
        <v>1505</v>
      </c>
      <c r="N31" s="58"/>
      <c r="O31" s="112">
        <f>3075+1375</f>
        <v>4450</v>
      </c>
      <c r="P31" s="113">
        <v>4997</v>
      </c>
    </row>
    <row r="32" spans="1:16" s="19" customFormat="1" ht="30" x14ac:dyDescent="0.25">
      <c r="A32" s="42" t="s">
        <v>54</v>
      </c>
      <c r="B32" s="57" t="s">
        <v>42</v>
      </c>
      <c r="C32" s="15"/>
      <c r="D32" s="15"/>
      <c r="E32" s="15"/>
      <c r="F32" s="17"/>
      <c r="G32" s="17"/>
      <c r="H32" s="4"/>
      <c r="I32" s="3"/>
      <c r="J32" s="37"/>
      <c r="K32" s="47"/>
      <c r="L32" s="49"/>
      <c r="M32" s="47"/>
      <c r="N32" s="54"/>
      <c r="O32" s="112"/>
      <c r="P32" s="113"/>
    </row>
    <row r="33" spans="1:17" s="19" customFormat="1" x14ac:dyDescent="0.25">
      <c r="A33" s="39"/>
      <c r="B33" s="14"/>
      <c r="C33" s="15"/>
      <c r="D33" s="15"/>
      <c r="E33" s="15"/>
      <c r="F33" s="17"/>
      <c r="G33" s="17"/>
      <c r="H33" s="4"/>
      <c r="I33" s="3"/>
      <c r="J33" s="37"/>
      <c r="K33" s="47"/>
      <c r="L33" s="49"/>
      <c r="M33" s="47"/>
      <c r="N33" s="54"/>
      <c r="O33" s="112"/>
      <c r="P33" s="113"/>
    </row>
    <row r="34" spans="1:17" s="19" customFormat="1" x14ac:dyDescent="0.25">
      <c r="A34" s="39" t="s">
        <v>31</v>
      </c>
      <c r="B34" s="14" t="s">
        <v>33</v>
      </c>
      <c r="C34" s="15" t="s">
        <v>32</v>
      </c>
      <c r="D34" s="15" t="s">
        <v>26</v>
      </c>
      <c r="E34" s="15" t="s">
        <v>27</v>
      </c>
      <c r="F34" s="17">
        <v>27.12</v>
      </c>
      <c r="G34" s="17" t="s">
        <v>28</v>
      </c>
      <c r="H34" s="4">
        <v>4.99</v>
      </c>
      <c r="I34" s="3" t="s">
        <v>28</v>
      </c>
      <c r="J34" s="78">
        <f>F34*H34</f>
        <v>135.3288</v>
      </c>
      <c r="K34" s="47">
        <v>15</v>
      </c>
      <c r="L34" s="49" t="s">
        <v>28</v>
      </c>
      <c r="M34" s="47">
        <v>270</v>
      </c>
      <c r="N34" s="54"/>
      <c r="O34" s="112"/>
      <c r="P34" s="113"/>
    </row>
    <row r="35" spans="1:17" s="19" customFormat="1" ht="30" x14ac:dyDescent="0.25">
      <c r="A35" s="14"/>
      <c r="B35" s="50" t="s">
        <v>37</v>
      </c>
      <c r="C35" s="15"/>
      <c r="D35" s="15"/>
      <c r="E35" s="15"/>
      <c r="F35" s="17"/>
      <c r="G35" s="17"/>
      <c r="H35" s="3"/>
      <c r="I35" s="3"/>
      <c r="J35" s="37"/>
      <c r="K35" s="47"/>
      <c r="L35" s="49"/>
      <c r="M35" s="47"/>
      <c r="N35" s="54"/>
      <c r="O35" s="112"/>
      <c r="P35" s="113"/>
    </row>
    <row r="36" spans="1:17" s="19" customFormat="1" x14ac:dyDescent="0.25">
      <c r="A36" s="88"/>
      <c r="B36" s="88"/>
      <c r="C36" s="89"/>
      <c r="D36" s="89"/>
      <c r="E36" s="89"/>
      <c r="F36" s="82"/>
      <c r="G36" s="82"/>
      <c r="H36" s="83"/>
      <c r="I36" s="83"/>
      <c r="J36" s="90"/>
      <c r="K36" s="91"/>
      <c r="L36" s="92"/>
      <c r="M36" s="91"/>
      <c r="N36" s="93"/>
      <c r="O36" s="94"/>
      <c r="P36" s="93"/>
    </row>
    <row r="37" spans="1:17" s="19" customFormat="1" x14ac:dyDescent="0.25">
      <c r="A37" s="43" t="s">
        <v>56</v>
      </c>
      <c r="B37" s="20"/>
      <c r="C37" s="21"/>
      <c r="D37" s="21"/>
      <c r="E37" s="21"/>
      <c r="F37" s="17"/>
      <c r="G37" s="17"/>
      <c r="H37" s="3"/>
      <c r="I37" s="3"/>
      <c r="J37" s="37"/>
      <c r="K37" s="47"/>
      <c r="L37" s="49"/>
      <c r="M37" s="47"/>
      <c r="N37" s="54"/>
      <c r="P37" s="54"/>
    </row>
    <row r="38" spans="1:17" s="19" customFormat="1" x14ac:dyDescent="0.25">
      <c r="A38" s="42" t="s">
        <v>23</v>
      </c>
      <c r="B38" s="14" t="s">
        <v>24</v>
      </c>
      <c r="C38" s="15" t="s">
        <v>25</v>
      </c>
      <c r="D38" s="15" t="s">
        <v>26</v>
      </c>
      <c r="E38" s="15" t="s">
        <v>27</v>
      </c>
      <c r="F38" s="17">
        <v>230.52</v>
      </c>
      <c r="G38" s="17" t="s">
        <v>28</v>
      </c>
      <c r="H38" s="4">
        <v>4.99</v>
      </c>
      <c r="I38" s="3" t="s">
        <v>28</v>
      </c>
      <c r="J38" s="75">
        <f>F38*H38</f>
        <v>1150.2948000000001</v>
      </c>
      <c r="K38" s="47">
        <v>7</v>
      </c>
      <c r="L38" s="49" t="s">
        <v>28</v>
      </c>
      <c r="M38" s="47">
        <v>1764</v>
      </c>
      <c r="N38" s="104">
        <f>M38-J38</f>
        <v>613.70519999999988</v>
      </c>
      <c r="O38" s="47">
        <v>6904</v>
      </c>
      <c r="P38" s="109">
        <v>4610</v>
      </c>
    </row>
    <row r="39" spans="1:17" ht="30" x14ac:dyDescent="0.25">
      <c r="B39" s="50" t="s">
        <v>57</v>
      </c>
      <c r="F39" s="17"/>
      <c r="G39" s="17"/>
      <c r="H39" s="4"/>
      <c r="I39" s="3"/>
      <c r="J39" s="38"/>
      <c r="N39" s="55"/>
      <c r="P39" s="55"/>
    </row>
    <row r="40" spans="1:17" x14ac:dyDescent="0.25">
      <c r="F40" s="19"/>
      <c r="G40" s="19"/>
      <c r="H40" s="3"/>
      <c r="I40" s="3"/>
      <c r="J40" s="38"/>
      <c r="N40" s="55"/>
      <c r="P40" s="55"/>
    </row>
    <row r="41" spans="1:17" x14ac:dyDescent="0.25">
      <c r="A41" s="6" t="s">
        <v>30</v>
      </c>
      <c r="B41" s="22" t="s">
        <v>39</v>
      </c>
      <c r="D41" s="12" t="s">
        <v>38</v>
      </c>
      <c r="J41" s="105">
        <v>22459</v>
      </c>
      <c r="K41" s="45">
        <v>7</v>
      </c>
      <c r="L41" s="13" t="s">
        <v>28</v>
      </c>
      <c r="M41" s="45">
        <v>2530</v>
      </c>
      <c r="N41" s="55"/>
      <c r="O41" s="112">
        <v>6825</v>
      </c>
      <c r="P41" s="113">
        <v>4055</v>
      </c>
      <c r="Q41" s="106" t="s">
        <v>59</v>
      </c>
    </row>
    <row r="42" spans="1:17" x14ac:dyDescent="0.25">
      <c r="E42" s="23"/>
      <c r="F42" s="17"/>
      <c r="G42" s="17"/>
      <c r="H42" s="3"/>
      <c r="I42" s="3"/>
      <c r="J42" s="38"/>
      <c r="N42" s="55"/>
      <c r="O42" s="112"/>
      <c r="P42" s="113"/>
      <c r="Q42" s="106" t="s">
        <v>38</v>
      </c>
    </row>
    <row r="43" spans="1:17" x14ac:dyDescent="0.25">
      <c r="A43" s="6" t="s">
        <v>31</v>
      </c>
      <c r="B43" s="14" t="s">
        <v>33</v>
      </c>
      <c r="C43" s="15" t="s">
        <v>32</v>
      </c>
      <c r="D43" s="15" t="s">
        <v>26</v>
      </c>
      <c r="E43" s="15" t="s">
        <v>27</v>
      </c>
      <c r="F43" s="17">
        <v>40.68</v>
      </c>
      <c r="G43" s="17" t="s">
        <v>28</v>
      </c>
      <c r="H43" s="4">
        <v>4.99</v>
      </c>
      <c r="I43" s="3" t="s">
        <v>28</v>
      </c>
      <c r="J43" s="78">
        <f>F43*H43</f>
        <v>202.9932</v>
      </c>
      <c r="K43" s="45">
        <v>0</v>
      </c>
      <c r="L43" s="13" t="s">
        <v>28</v>
      </c>
      <c r="M43" s="45">
        <v>0</v>
      </c>
      <c r="N43" s="55"/>
      <c r="O43" s="112"/>
      <c r="P43" s="113"/>
    </row>
    <row r="44" spans="1:17" ht="30" x14ac:dyDescent="0.25">
      <c r="B44" s="50" t="s">
        <v>40</v>
      </c>
      <c r="F44" s="17"/>
      <c r="G44" s="17"/>
      <c r="H44" s="3"/>
      <c r="I44" s="3"/>
      <c r="J44" s="38"/>
      <c r="N44" s="55"/>
      <c r="O44" s="112"/>
      <c r="P44" s="113"/>
    </row>
    <row r="45" spans="1:17" x14ac:dyDescent="0.25">
      <c r="A45" s="80"/>
      <c r="B45" s="80"/>
      <c r="C45" s="81"/>
      <c r="D45" s="81"/>
      <c r="E45" s="81"/>
      <c r="F45" s="82"/>
      <c r="G45" s="82"/>
      <c r="H45" s="83"/>
      <c r="I45" s="83"/>
      <c r="J45" s="84"/>
      <c r="K45" s="61"/>
      <c r="L45" s="85"/>
      <c r="M45" s="61"/>
      <c r="N45" s="86"/>
      <c r="O45" s="87"/>
      <c r="P45" s="86"/>
    </row>
    <row r="46" spans="1:17" x14ac:dyDescent="0.25">
      <c r="A46" s="44" t="s">
        <v>35</v>
      </c>
      <c r="G46" s="111"/>
      <c r="H46" s="111"/>
      <c r="J46" s="38"/>
      <c r="N46" s="55"/>
      <c r="P46" s="55"/>
    </row>
    <row r="47" spans="1:17" x14ac:dyDescent="0.25">
      <c r="A47" s="6" t="s">
        <v>23</v>
      </c>
      <c r="B47" s="14" t="s">
        <v>24</v>
      </c>
      <c r="C47" s="15" t="s">
        <v>25</v>
      </c>
      <c r="D47" s="15" t="s">
        <v>26</v>
      </c>
      <c r="E47" s="15" t="s">
        <v>27</v>
      </c>
      <c r="F47" s="17">
        <v>189.84</v>
      </c>
      <c r="G47" s="17" t="s">
        <v>28</v>
      </c>
      <c r="H47" s="4">
        <v>4.99</v>
      </c>
      <c r="I47" s="3" t="s">
        <v>28</v>
      </c>
      <c r="J47" s="76">
        <f>F47*H47</f>
        <v>947.30160000000001</v>
      </c>
      <c r="K47" s="45">
        <v>7</v>
      </c>
      <c r="L47" s="13" t="s">
        <v>28</v>
      </c>
      <c r="M47" s="45">
        <v>1330</v>
      </c>
      <c r="N47" s="56">
        <f>M47-J47</f>
        <v>382.69839999999999</v>
      </c>
      <c r="O47" s="45">
        <v>3850</v>
      </c>
      <c r="P47" s="110">
        <v>2850</v>
      </c>
    </row>
    <row r="48" spans="1:17" ht="30" x14ac:dyDescent="0.25">
      <c r="B48" s="50" t="s">
        <v>36</v>
      </c>
      <c r="J48" s="38"/>
      <c r="N48" s="55"/>
      <c r="P48" s="55"/>
    </row>
    <row r="49" spans="2:14" x14ac:dyDescent="0.25">
      <c r="J49" s="38"/>
      <c r="N49" s="55"/>
    </row>
    <row r="56" spans="2:14" x14ac:dyDescent="0.25">
      <c r="B56" s="14" t="s">
        <v>24</v>
      </c>
      <c r="C56" s="12">
        <f>F14+F18+F21+F28+F31+F38+F47</f>
        <v>881.4</v>
      </c>
    </row>
    <row r="59" spans="2:14" x14ac:dyDescent="0.25">
      <c r="B59" s="14" t="s">
        <v>33</v>
      </c>
      <c r="C59" s="12">
        <f>F43+F34</f>
        <v>67.8</v>
      </c>
    </row>
    <row r="62" spans="2:14" x14ac:dyDescent="0.25">
      <c r="B62" s="22" t="s">
        <v>60</v>
      </c>
      <c r="C62" s="114">
        <f>J14+J18+J21+J24+J28+J31+J34+J38+J43+J47</f>
        <v>4871.8368000000009</v>
      </c>
    </row>
  </sheetData>
  <mergeCells count="7">
    <mergeCell ref="G46:H46"/>
    <mergeCell ref="O20:O25"/>
    <mergeCell ref="P20:P25"/>
    <mergeCell ref="O31:O35"/>
    <mergeCell ref="P31:P35"/>
    <mergeCell ref="O41:O44"/>
    <mergeCell ref="P41:P44"/>
  </mergeCells>
  <pageMargins left="0.7" right="0.7" top="0.75" bottom="0.75" header="0.3" footer="0.3"/>
  <pageSetup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12.6.2025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Matt Gill</cp:lastModifiedBy>
  <cp:lastPrinted>2025-12-06T17:13:35Z</cp:lastPrinted>
  <dcterms:created xsi:type="dcterms:W3CDTF">2017-10-26T16:37:43Z</dcterms:created>
  <dcterms:modified xsi:type="dcterms:W3CDTF">2025-12-15T22:39:09Z</dcterms:modified>
</cp:coreProperties>
</file>