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4 Projects\1-2407 - Schachne Residence\13 Pay App - Job Cost\"/>
    </mc:Choice>
  </mc:AlternateContent>
  <xr:revisionPtr revIDLastSave="0" documentId="13_ncr:1_{515D1B52-0CD1-4A2E-B084-3A7AC6A10AA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" sheetId="1" r:id="rId1"/>
    <sheet name="B" sheetId="2" r:id="rId2"/>
  </sheets>
  <definedNames>
    <definedName name="_xlnm.Print_Area" localSheetId="0">A!$A$1:$M$49</definedName>
    <definedName name="_xlnm.Print_Area" localSheetId="1">B!$A$1:$K$68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9" i="1" l="1"/>
  <c r="J22" i="2"/>
  <c r="J20" i="2"/>
  <c r="H45" i="1" l="1"/>
  <c r="H29" i="2"/>
  <c r="J29" i="2" s="1"/>
  <c r="J11" i="2"/>
  <c r="J27" i="2"/>
  <c r="I45" i="1"/>
  <c r="H45" i="2"/>
  <c r="H42" i="2"/>
  <c r="H39" i="2"/>
  <c r="H32" i="2"/>
  <c r="H17" i="2"/>
  <c r="H13" i="2"/>
  <c r="J13" i="2" s="1"/>
  <c r="F62" i="2" l="1"/>
  <c r="H62" i="2" s="1"/>
  <c r="F24" i="2"/>
  <c r="H24" i="2" s="1"/>
  <c r="F20" i="2"/>
  <c r="G30" i="1"/>
  <c r="G29" i="1"/>
  <c r="D5" i="2"/>
  <c r="H21" i="1" l="1"/>
  <c r="G45" i="1"/>
  <c r="H47" i="1" s="1"/>
  <c r="G21" i="1"/>
  <c r="M15" i="1" s="1"/>
  <c r="F21" i="1"/>
  <c r="M10" i="1" s="1"/>
  <c r="M17" i="1" l="1"/>
  <c r="M11" i="1"/>
  <c r="M14" i="1" s="1"/>
  <c r="D5" i="1"/>
  <c r="M19" i="1" l="1"/>
  <c r="J66" i="2" l="1"/>
  <c r="J67" i="2" l="1"/>
  <c r="J68" i="2" s="1"/>
</calcChain>
</file>

<file path=xl/sharedStrings.xml><?xml version="1.0" encoding="utf-8"?>
<sst xmlns="http://schemas.openxmlformats.org/spreadsheetml/2006/main" count="111" uniqueCount="89">
  <si>
    <t>TO (OWNER):</t>
  </si>
  <si>
    <t>PROJECT:</t>
  </si>
  <si>
    <t>FROM (CONTRACTOR):</t>
  </si>
  <si>
    <t>McNeil &amp; Company Builders, L.L.C.</t>
  </si>
  <si>
    <t>CONTRACT FOR:</t>
  </si>
  <si>
    <t>CONTRACTOR'S APPLICATION FOR PAYMENT</t>
  </si>
  <si>
    <t>CHANGE ORDER SUMMARY</t>
  </si>
  <si>
    <t>ORIGINAL CONTRACT SUM</t>
  </si>
  <si>
    <t>NET CHANGE BY CHANGE ORDERS</t>
  </si>
  <si>
    <t>CONTRACT SUM TO DATE</t>
  </si>
  <si>
    <t>CURRENT PAYMENT DUE</t>
  </si>
  <si>
    <t>BALANCE TO FINISH, INCLUDING FEE</t>
  </si>
  <si>
    <t>TOTAL</t>
  </si>
  <si>
    <t>APPLICATION DATE:</t>
  </si>
  <si>
    <t>DESCRIPTION</t>
  </si>
  <si>
    <t>VALUE</t>
  </si>
  <si>
    <t>Upon Signed Agreement - Deposit</t>
  </si>
  <si>
    <t>Upon Completion of Pouring Foundation</t>
  </si>
  <si>
    <t>Upon Beginning of Drywall</t>
  </si>
  <si>
    <t>Upon Beginning of Cabinetry Installation</t>
  </si>
  <si>
    <t>Upon Beginning of Painting</t>
  </si>
  <si>
    <t>Upon Substantial Completion of the Residence</t>
  </si>
  <si>
    <t>BILLING SCHEDULE</t>
  </si>
  <si>
    <t>TOTAL PREVIOUS COST</t>
  </si>
  <si>
    <t>ORIGINAL SCHEDULED VALUE</t>
  </si>
  <si>
    <t>Per the Residential Building Agreement</t>
  </si>
  <si>
    <t>TOTAL DUE THIS PERIOD</t>
  </si>
  <si>
    <t>Application is made for Payment, as shown below.</t>
  </si>
  <si>
    <t>NUMBER</t>
  </si>
  <si>
    <t>APPLICATION NO.:</t>
  </si>
  <si>
    <t>APPROVED TOTAL VALUE</t>
  </si>
  <si>
    <t>PAID PREVIOUS</t>
  </si>
  <si>
    <t>DUE THIS PERIOD</t>
  </si>
  <si>
    <t>Schachne Residence</t>
  </si>
  <si>
    <t>Upon Completion of Main Level Floor Framing</t>
  </si>
  <si>
    <t>Upon Completion of Window Installation</t>
  </si>
  <si>
    <t>Upon Beginning of Electrical Rough-in</t>
  </si>
  <si>
    <t>Upon Completion of Driveway Concrete</t>
  </si>
  <si>
    <t>pending</t>
  </si>
  <si>
    <r>
      <rPr>
        <b/>
        <sz val="11"/>
        <rFont val="Arial"/>
        <family val="2"/>
      </rPr>
      <t>Windows</t>
    </r>
    <r>
      <rPr>
        <sz val="11"/>
        <rFont val="Arial"/>
        <family val="2"/>
      </rPr>
      <t xml:space="preserve"> - upgrade the window package to Marvin Narrow Frame Series in lieu of Pella Lifestyle Series</t>
    </r>
  </si>
  <si>
    <r>
      <rPr>
        <b/>
        <sz val="11"/>
        <rFont val="Arial"/>
        <family val="2"/>
      </rPr>
      <t>Water Treatment</t>
    </r>
    <r>
      <rPr>
        <sz val="11"/>
        <rFont val="Arial"/>
        <family val="2"/>
      </rPr>
      <t xml:space="preserve"> - change to a Potassium System in lieu of a Salt System</t>
    </r>
  </si>
  <si>
    <t>ALLOWANCES SUMMARY</t>
  </si>
  <si>
    <t>ORIGINAL BUDGET</t>
  </si>
  <si>
    <t>ADJUSTED BUDGET</t>
  </si>
  <si>
    <t>VARIANCE</t>
  </si>
  <si>
    <t>Appliance Allowance</t>
  </si>
  <si>
    <t>Light Fixture Allowance</t>
  </si>
  <si>
    <t>AV Prewire / Security Allowance</t>
  </si>
  <si>
    <t>Tile Allowances (Floors, Showers, Backsplash Tile)</t>
  </si>
  <si>
    <t>Cabinetry Allowance</t>
  </si>
  <si>
    <t>Fireplace Facing Allowance</t>
  </si>
  <si>
    <t>Front Entry Door Allowance</t>
  </si>
  <si>
    <t>Finish Hardware Allowance</t>
  </si>
  <si>
    <t>Closet Systems Allowance</t>
  </si>
  <si>
    <t>Mirrors / Glass / Shower Door Allowance</t>
  </si>
  <si>
    <t>Carpet Allowance</t>
  </si>
  <si>
    <t>Water Treatment Allowance</t>
  </si>
  <si>
    <t>Paver Allowance</t>
  </si>
  <si>
    <t>Landscape Lighting Allowance</t>
  </si>
  <si>
    <t>Sprinkler System / Sod Allowance</t>
  </si>
  <si>
    <t>Retaining Wall Allowance</t>
  </si>
  <si>
    <t>Landscaping Allowance (including any buried drainage)</t>
  </si>
  <si>
    <t>Framing &amp; Structural Steel Allowance</t>
  </si>
  <si>
    <t>subtotal variance</t>
  </si>
  <si>
    <t>fee per agreement</t>
  </si>
  <si>
    <t>TOTAL ALLOWANCE ADJUSTMENT</t>
  </si>
  <si>
    <r>
      <rPr>
        <b/>
        <sz val="11"/>
        <rFont val="Arial"/>
        <family val="2"/>
      </rPr>
      <t>Final Bid Meeting Changes</t>
    </r>
    <r>
      <rPr>
        <sz val="11"/>
        <rFont val="Arial"/>
        <family val="2"/>
      </rPr>
      <t xml:space="preserve"> - Add Powder Bath ($8125), Add double doors at the Den ($4714), Add a Iron-A-Way in the Master Wardrobe ($1773)</t>
    </r>
  </si>
  <si>
    <r>
      <rPr>
        <b/>
        <sz val="11"/>
        <rFont val="Arial"/>
        <family val="2"/>
      </rPr>
      <t>HVAC</t>
    </r>
    <r>
      <rPr>
        <sz val="11"/>
        <rFont val="Arial"/>
        <family val="2"/>
      </rPr>
      <t xml:space="preserve"> - upgrade HVAC equipment to 99% efficiency ($4888), add the PureAir Purification System ($1992), and add a gas heater in the garage $(5693)</t>
    </r>
  </si>
  <si>
    <t>Plumbing Fixture &amp; Bath Accessories Allowance</t>
  </si>
  <si>
    <t>Wood Floor Allowance</t>
  </si>
  <si>
    <t>Countertop &amp; Kitchen Hood Allowance</t>
  </si>
  <si>
    <r>
      <rPr>
        <b/>
        <sz val="11"/>
        <rFont val="Arial"/>
        <family val="2"/>
      </rPr>
      <t>Interior Doors</t>
    </r>
    <r>
      <rPr>
        <sz val="11"/>
        <rFont val="Arial"/>
        <family val="2"/>
      </rPr>
      <t xml:space="preserve"> - door style selection less than budgeted door style</t>
    </r>
  </si>
  <si>
    <t>Change Guest &amp; Bath 3 shower floors to tile</t>
  </si>
  <si>
    <t>Change Guest &amp; Bath 3 shower floors to tile, in lieu of fiberglass pans</t>
  </si>
  <si>
    <t>Add Powder Bath</t>
  </si>
  <si>
    <t>Add Powder Bath ($1841 PF, $459 Bath)</t>
  </si>
  <si>
    <t>Add Powder Bath/Service Entry Changes</t>
  </si>
  <si>
    <t>Add double Office doors</t>
  </si>
  <si>
    <t>PAYMENT DUE BY:</t>
  </si>
  <si>
    <t>Sydney Schachne</t>
  </si>
  <si>
    <t>ALLOWANCE CHANGES</t>
  </si>
  <si>
    <t>APPROXIMATE BUYOUT COST</t>
  </si>
  <si>
    <t>ALLOWANCE SUMMARY</t>
  </si>
  <si>
    <t>See Page B for a summary of costs, which will be finalized and applied to the Final Payment.</t>
  </si>
  <si>
    <r>
      <rPr>
        <b/>
        <sz val="11"/>
        <rFont val="Arial"/>
        <family val="2"/>
      </rPr>
      <t>Elevator</t>
    </r>
    <r>
      <rPr>
        <sz val="11"/>
        <rFont val="Arial"/>
        <family val="2"/>
      </rPr>
      <t xml:space="preserve"> - delete elevator and turn elevator shaft into (2) finished closet spaces (not including closet systems)</t>
    </r>
  </si>
  <si>
    <t>Lighting Control Allowance</t>
  </si>
  <si>
    <t>in Allowance Summary</t>
  </si>
  <si>
    <r>
      <rPr>
        <b/>
        <sz val="11"/>
        <rFont val="Arial"/>
        <family val="2"/>
      </rPr>
      <t>TV's</t>
    </r>
    <r>
      <rPr>
        <sz val="11"/>
        <rFont val="Arial"/>
        <family val="2"/>
      </rPr>
      <t xml:space="preserve"> - TV's supplied and installed at Master Bedroom, Dining Room, and Lower Level Family Room (fee not applied)</t>
    </r>
  </si>
  <si>
    <t>TOTAL BILLED TO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</si>
</sst>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i/>
      <sz val="8"/>
      <color theme="1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6">
    <xf numFmtId="0" fontId="0" fillId="0" borderId="0" xfId="0"/>
    <xf numFmtId="0" fontId="2" fillId="0" borderId="1" xfId="0" applyFont="1" applyBorder="1"/>
    <xf numFmtId="0" fontId="5" fillId="0" borderId="0" xfId="0" applyFont="1"/>
    <xf numFmtId="0" fontId="6" fillId="0" borderId="0" xfId="0" applyFont="1"/>
    <xf numFmtId="0" fontId="4" fillId="0" borderId="0" xfId="0" applyFont="1"/>
    <xf numFmtId="0" fontId="7" fillId="0" borderId="1" xfId="0" applyFont="1" applyBorder="1"/>
    <xf numFmtId="0" fontId="7" fillId="0" borderId="0" xfId="0" applyFont="1"/>
    <xf numFmtId="0" fontId="7" fillId="0" borderId="8" xfId="0" applyFont="1" applyBorder="1"/>
    <xf numFmtId="0" fontId="7" fillId="0" borderId="10" xfId="0" applyFont="1" applyBorder="1"/>
    <xf numFmtId="164" fontId="7" fillId="0" borderId="3" xfId="2" applyNumberFormat="1" applyFont="1" applyBorder="1"/>
    <xf numFmtId="0" fontId="7" fillId="0" borderId="9" xfId="0" applyFont="1" applyBorder="1"/>
    <xf numFmtId="44" fontId="7" fillId="0" borderId="9" xfId="2" applyFont="1" applyBorder="1"/>
    <xf numFmtId="0" fontId="7" fillId="0" borderId="0" xfId="0" quotePrefix="1" applyFont="1"/>
    <xf numFmtId="44" fontId="7" fillId="0" borderId="0" xfId="2" applyFont="1" applyBorder="1"/>
    <xf numFmtId="0" fontId="7" fillId="0" borderId="11" xfId="0" applyFont="1" applyBorder="1"/>
    <xf numFmtId="0" fontId="7" fillId="0" borderId="3" xfId="0" applyFont="1" applyBorder="1"/>
    <xf numFmtId="0" fontId="7" fillId="0" borderId="13" xfId="0" applyFont="1" applyBorder="1"/>
    <xf numFmtId="164" fontId="5" fillId="0" borderId="0" xfId="2" applyNumberFormat="1" applyFont="1" applyBorder="1"/>
    <xf numFmtId="0" fontId="8" fillId="0" borderId="0" xfId="0" applyFont="1"/>
    <xf numFmtId="0" fontId="14" fillId="0" borderId="3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44" fontId="7" fillId="0" borderId="3" xfId="2" applyFont="1" applyBorder="1"/>
    <xf numFmtId="0" fontId="12" fillId="0" borderId="8" xfId="0" applyFont="1" applyBorder="1"/>
    <xf numFmtId="0" fontId="13" fillId="0" borderId="8" xfId="0" applyFont="1" applyBorder="1"/>
    <xf numFmtId="0" fontId="6" fillId="0" borderId="8" xfId="0" applyFont="1" applyBorder="1"/>
    <xf numFmtId="0" fontId="6" fillId="0" borderId="11" xfId="0" applyFont="1" applyBorder="1"/>
    <xf numFmtId="44" fontId="7" fillId="0" borderId="3" xfId="0" applyNumberFormat="1" applyFont="1" applyBorder="1"/>
    <xf numFmtId="44" fontId="7" fillId="0" borderId="0" xfId="0" applyNumberFormat="1" applyFont="1"/>
    <xf numFmtId="0" fontId="7" fillId="0" borderId="0" xfId="0" applyFont="1" applyAlignment="1">
      <alignment horizontal="right"/>
    </xf>
    <xf numFmtId="0" fontId="11" fillId="0" borderId="0" xfId="0" applyFont="1"/>
    <xf numFmtId="14" fontId="7" fillId="0" borderId="0" xfId="0" applyNumberFormat="1" applyFont="1"/>
    <xf numFmtId="165" fontId="7" fillId="0" borderId="0" xfId="1" applyNumberFormat="1" applyFont="1" applyBorder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44" fontId="9" fillId="0" borderId="0" xfId="2" applyFont="1" applyBorder="1"/>
    <xf numFmtId="44" fontId="7" fillId="0" borderId="12" xfId="2" quotePrefix="1" applyFont="1" applyBorder="1"/>
    <xf numFmtId="44" fontId="7" fillId="0" borderId="9" xfId="2" quotePrefix="1" applyFont="1" applyBorder="1"/>
    <xf numFmtId="44" fontId="12" fillId="0" borderId="12" xfId="2" quotePrefix="1" applyFont="1" applyBorder="1"/>
    <xf numFmtId="0" fontId="9" fillId="0" borderId="11" xfId="0" applyFont="1" applyBorder="1"/>
    <xf numFmtId="0" fontId="9" fillId="0" borderId="3" xfId="0" applyFont="1" applyBorder="1"/>
    <xf numFmtId="0" fontId="10" fillId="0" borderId="3" xfId="0" applyFont="1" applyBorder="1" applyAlignment="1">
      <alignment horizontal="right"/>
    </xf>
    <xf numFmtId="0" fontId="9" fillId="0" borderId="11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7" fillId="0" borderId="8" xfId="0" applyFont="1" applyBorder="1" applyAlignment="1">
      <alignment vertical="center"/>
    </xf>
    <xf numFmtId="44" fontId="7" fillId="0" borderId="0" xfId="2" applyFont="1" applyBorder="1" applyAlignment="1">
      <alignment vertical="center"/>
    </xf>
    <xf numFmtId="0" fontId="6" fillId="0" borderId="0" xfId="0" applyFont="1" applyAlignment="1">
      <alignment vertical="top"/>
    </xf>
    <xf numFmtId="0" fontId="7" fillId="0" borderId="3" xfId="0" applyFont="1" applyBorder="1" applyAlignment="1">
      <alignment horizontal="right"/>
    </xf>
    <xf numFmtId="0" fontId="9" fillId="2" borderId="0" xfId="0" applyFont="1" applyFill="1"/>
    <xf numFmtId="0" fontId="4" fillId="2" borderId="0" xfId="0" applyFont="1" applyFill="1"/>
    <xf numFmtId="0" fontId="7" fillId="2" borderId="0" xfId="0" applyFont="1" applyFill="1"/>
    <xf numFmtId="0" fontId="8" fillId="2" borderId="2" xfId="0" applyFont="1" applyFill="1" applyBorder="1" applyAlignment="1">
      <alignment horizontal="left"/>
    </xf>
    <xf numFmtId="0" fontId="7" fillId="2" borderId="2" xfId="0" applyFont="1" applyFill="1" applyBorder="1"/>
    <xf numFmtId="0" fontId="9" fillId="2" borderId="4" xfId="0" applyFont="1" applyFill="1" applyBorder="1"/>
    <xf numFmtId="0" fontId="3" fillId="2" borderId="0" xfId="0" applyFont="1" applyFill="1"/>
    <xf numFmtId="0" fontId="8" fillId="2" borderId="3" xfId="0" applyFont="1" applyFill="1" applyBorder="1"/>
    <xf numFmtId="0" fontId="7" fillId="2" borderId="3" xfId="0" applyFont="1" applyFill="1" applyBorder="1"/>
    <xf numFmtId="0" fontId="4" fillId="2" borderId="0" xfId="0" applyFont="1" applyFill="1" applyAlignment="1">
      <alignment horizontal="right"/>
    </xf>
    <xf numFmtId="0" fontId="7" fillId="2" borderId="3" xfId="0" applyFont="1" applyFill="1" applyBorder="1" applyAlignment="1">
      <alignment horizontal="center"/>
    </xf>
    <xf numFmtId="0" fontId="4" fillId="2" borderId="1" xfId="0" applyFont="1" applyFill="1" applyBorder="1"/>
    <xf numFmtId="0" fontId="7" fillId="2" borderId="1" xfId="0" applyFont="1" applyFill="1" applyBorder="1"/>
    <xf numFmtId="0" fontId="9" fillId="2" borderId="1" xfId="0" applyFont="1" applyFill="1" applyBorder="1"/>
    <xf numFmtId="0" fontId="3" fillId="2" borderId="1" xfId="0" applyFont="1" applyFill="1" applyBorder="1"/>
    <xf numFmtId="0" fontId="12" fillId="2" borderId="5" xfId="0" applyFont="1" applyFill="1" applyBorder="1"/>
    <xf numFmtId="0" fontId="7" fillId="2" borderId="6" xfId="0" applyFont="1" applyFill="1" applyBorder="1"/>
    <xf numFmtId="0" fontId="7" fillId="2" borderId="7" xfId="0" applyFont="1" applyFill="1" applyBorder="1"/>
    <xf numFmtId="0" fontId="15" fillId="0" borderId="8" xfId="0" applyFont="1" applyBorder="1"/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14" fontId="9" fillId="2" borderId="6" xfId="0" applyNumberFormat="1" applyFont="1" applyFill="1" applyBorder="1" applyAlignment="1">
      <alignment horizontal="center"/>
    </xf>
    <xf numFmtId="44" fontId="7" fillId="0" borderId="0" xfId="2" applyFont="1"/>
    <xf numFmtId="44" fontId="10" fillId="0" borderId="3" xfId="0" applyNumberFormat="1" applyFont="1" applyBorder="1"/>
    <xf numFmtId="0" fontId="2" fillId="2" borderId="0" xfId="0" applyFont="1" applyFill="1"/>
    <xf numFmtId="164" fontId="2" fillId="2" borderId="3" xfId="2" applyNumberFormat="1" applyFont="1" applyFill="1" applyBorder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vertical="center"/>
    </xf>
    <xf numFmtId="44" fontId="10" fillId="0" borderId="0" xfId="2" applyFont="1" applyBorder="1" applyAlignment="1">
      <alignment vertical="center"/>
    </xf>
    <xf numFmtId="14" fontId="7" fillId="2" borderId="3" xfId="0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44" fontId="12" fillId="0" borderId="3" xfId="0" applyNumberFormat="1" applyFont="1" applyBorder="1" applyAlignment="1">
      <alignment horizontal="right"/>
    </xf>
    <xf numFmtId="44" fontId="7" fillId="0" borderId="0" xfId="0" applyNumberFormat="1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44" fontId="7" fillId="0" borderId="9" xfId="2" applyFont="1" applyBorder="1" applyAlignment="1">
      <alignment vertical="center"/>
    </xf>
    <xf numFmtId="0" fontId="7" fillId="0" borderId="12" xfId="0" applyFont="1" applyBorder="1"/>
    <xf numFmtId="44" fontId="7" fillId="0" borderId="0" xfId="2" applyFont="1" applyAlignment="1">
      <alignment vertical="center"/>
    </xf>
    <xf numFmtId="0" fontId="7" fillId="2" borderId="4" xfId="0" applyFont="1" applyFill="1" applyBorder="1"/>
    <xf numFmtId="44" fontId="7" fillId="0" borderId="6" xfId="0" applyNumberFormat="1" applyFont="1" applyBorder="1"/>
    <xf numFmtId="0" fontId="6" fillId="0" borderId="13" xfId="0" applyFont="1" applyBorder="1" applyAlignment="1">
      <alignment vertical="top" wrapText="1"/>
    </xf>
    <xf numFmtId="0" fontId="9" fillId="0" borderId="12" xfId="0" applyFont="1" applyBorder="1" applyAlignment="1">
      <alignment wrapText="1"/>
    </xf>
    <xf numFmtId="0" fontId="16" fillId="0" borderId="9" xfId="0" applyFont="1" applyBorder="1"/>
    <xf numFmtId="0" fontId="8" fillId="0" borderId="9" xfId="0" applyFont="1" applyBorder="1"/>
    <xf numFmtId="0" fontId="18" fillId="0" borderId="9" xfId="0" applyFont="1" applyBorder="1" applyAlignment="1">
      <alignment horizontal="right" vertical="center" wrapText="1"/>
    </xf>
    <xf numFmtId="0" fontId="11" fillId="0" borderId="9" xfId="0" applyFont="1" applyBorder="1" applyAlignment="1">
      <alignment horizontal="right" vertical="center" wrapText="1"/>
    </xf>
    <xf numFmtId="0" fontId="8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right"/>
    </xf>
    <xf numFmtId="0" fontId="8" fillId="0" borderId="9" xfId="0" applyFont="1" applyBorder="1" applyAlignment="1">
      <alignment wrapText="1"/>
    </xf>
    <xf numFmtId="0" fontId="14" fillId="0" borderId="15" xfId="0" applyFont="1" applyBorder="1" applyAlignment="1">
      <alignment horizontal="center" vertical="center" wrapText="1"/>
    </xf>
    <xf numFmtId="0" fontId="16" fillId="0" borderId="16" xfId="0" applyFont="1" applyBorder="1"/>
    <xf numFmtId="0" fontId="7" fillId="0" borderId="16" xfId="0" applyFont="1" applyBorder="1"/>
    <xf numFmtId="0" fontId="15" fillId="0" borderId="16" xfId="0" applyFont="1" applyBorder="1" applyAlignment="1">
      <alignment horizontal="center"/>
    </xf>
    <xf numFmtId="44" fontId="8" fillId="0" borderId="16" xfId="2" applyFont="1" applyBorder="1" applyAlignment="1">
      <alignment horizontal="left"/>
    </xf>
    <xf numFmtId="44" fontId="7" fillId="0" borderId="16" xfId="2" applyFont="1" applyBorder="1"/>
    <xf numFmtId="44" fontId="7" fillId="0" borderId="16" xfId="2" applyFont="1" applyFill="1" applyBorder="1"/>
    <xf numFmtId="44" fontId="8" fillId="0" borderId="16" xfId="2" applyFont="1" applyFill="1" applyBorder="1" applyAlignment="1">
      <alignment horizontal="left"/>
    </xf>
    <xf numFmtId="44" fontId="18" fillId="0" borderId="16" xfId="2" applyFont="1" applyFill="1" applyBorder="1" applyAlignment="1">
      <alignment horizontal="left" vertical="center"/>
    </xf>
    <xf numFmtId="44" fontId="7" fillId="0" borderId="16" xfId="2" applyFont="1" applyFill="1" applyBorder="1" applyAlignment="1">
      <alignment vertical="center"/>
    </xf>
    <xf numFmtId="44" fontId="11" fillId="0" borderId="16" xfId="2" applyFont="1" applyFill="1" applyBorder="1" applyAlignment="1">
      <alignment horizontal="left" vertical="center"/>
    </xf>
    <xf numFmtId="44" fontId="8" fillId="0" borderId="16" xfId="2" applyFont="1" applyBorder="1" applyAlignment="1">
      <alignment horizontal="left" vertical="center"/>
    </xf>
    <xf numFmtId="44" fontId="7" fillId="0" borderId="16" xfId="2" applyFont="1" applyBorder="1" applyAlignment="1">
      <alignment vertical="center"/>
    </xf>
    <xf numFmtId="44" fontId="18" fillId="0" borderId="16" xfId="2" applyFont="1" applyBorder="1" applyAlignment="1">
      <alignment horizontal="left" vertical="center"/>
    </xf>
    <xf numFmtId="44" fontId="19" fillId="0" borderId="16" xfId="2" applyFont="1" applyBorder="1"/>
    <xf numFmtId="44" fontId="10" fillId="0" borderId="16" xfId="2" applyFont="1" applyBorder="1"/>
    <xf numFmtId="44" fontId="7" fillId="0" borderId="16" xfId="2" applyFont="1" applyFill="1" applyBorder="1" applyAlignment="1">
      <alignment horizontal="right" vertical="center"/>
    </xf>
    <xf numFmtId="44" fontId="10" fillId="0" borderId="16" xfId="2" applyFont="1" applyBorder="1" applyAlignment="1">
      <alignment horizontal="right" vertical="center"/>
    </xf>
    <xf numFmtId="44" fontId="18" fillId="0" borderId="16" xfId="2" applyFont="1" applyBorder="1" applyAlignment="1">
      <alignment horizontal="left"/>
    </xf>
    <xf numFmtId="0" fontId="7" fillId="0" borderId="15" xfId="0" applyFont="1" applyBorder="1"/>
    <xf numFmtId="0" fontId="7" fillId="0" borderId="17" xfId="0" applyFont="1" applyBorder="1"/>
    <xf numFmtId="0" fontId="7" fillId="2" borderId="12" xfId="0" applyFont="1" applyFill="1" applyBorder="1" applyAlignment="1">
      <alignment horizontal="center"/>
    </xf>
    <xf numFmtId="14" fontId="7" fillId="2" borderId="12" xfId="0" applyNumberFormat="1" applyFont="1" applyFill="1" applyBorder="1" applyAlignment="1">
      <alignment horizontal="center"/>
    </xf>
    <xf numFmtId="14" fontId="9" fillId="2" borderId="7" xfId="0" applyNumberFormat="1" applyFont="1" applyFill="1" applyBorder="1" applyAlignment="1">
      <alignment horizontal="center"/>
    </xf>
    <xf numFmtId="0" fontId="3" fillId="2" borderId="17" xfId="0" applyFont="1" applyFill="1" applyBorder="1"/>
    <xf numFmtId="0" fontId="7" fillId="0" borderId="3" xfId="0" applyFont="1" applyBorder="1"/>
    <xf numFmtId="0" fontId="7" fillId="0" borderId="12" xfId="0" applyFont="1" applyBorder="1"/>
    <xf numFmtId="44" fontId="7" fillId="2" borderId="6" xfId="2" applyFont="1" applyFill="1" applyBorder="1" applyAlignment="1">
      <alignment horizontal="center"/>
    </xf>
    <xf numFmtId="44" fontId="7" fillId="2" borderId="7" xfId="2" applyFont="1" applyFill="1" applyBorder="1" applyAlignment="1">
      <alignment horizontal="center"/>
    </xf>
    <xf numFmtId="0" fontId="7" fillId="0" borderId="13" xfId="0" quotePrefix="1" applyFont="1" applyBorder="1" applyAlignment="1">
      <alignment horizontal="center"/>
    </xf>
    <xf numFmtId="0" fontId="7" fillId="0" borderId="14" xfId="0" quotePrefix="1" applyFont="1" applyBorder="1" applyAlignment="1">
      <alignment horizont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/>
    <xf numFmtId="44" fontId="7" fillId="0" borderId="9" xfId="2" applyFont="1" applyBorder="1"/>
    <xf numFmtId="44" fontId="12" fillId="0" borderId="9" xfId="2" applyFont="1" applyBorder="1"/>
    <xf numFmtId="44" fontId="7" fillId="0" borderId="9" xfId="2" applyFont="1" applyBorder="1" applyAlignment="1">
      <alignment vertical="center"/>
    </xf>
    <xf numFmtId="0" fontId="6" fillId="0" borderId="0" xfId="0" applyFont="1" applyAlignment="1">
      <alignment horizontal="left" vertical="top" wrapText="1" indent="1"/>
    </xf>
    <xf numFmtId="0" fontId="9" fillId="2" borderId="6" xfId="0" applyFont="1" applyFill="1" applyBorder="1" applyAlignment="1">
      <alignment horizontal="left"/>
    </xf>
    <xf numFmtId="0" fontId="8" fillId="0" borderId="0" xfId="0" applyFont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0" fontId="7" fillId="0" borderId="16" xfId="0" applyFont="1" applyBorder="1"/>
    <xf numFmtId="44" fontId="7" fillId="0" borderId="9" xfId="0" applyNumberFormat="1" applyFont="1" applyBorder="1"/>
    <xf numFmtId="44" fontId="12" fillId="0" borderId="3" xfId="0" applyNumberFormat="1" applyFont="1" applyBorder="1"/>
    <xf numFmtId="44" fontId="12" fillId="0" borderId="12" xfId="0" applyNumberFormat="1" applyFont="1" applyBorder="1"/>
    <xf numFmtId="0" fontId="7" fillId="0" borderId="15" xfId="0" applyFont="1" applyBorder="1"/>
    <xf numFmtId="44" fontId="7" fillId="0" borderId="16" xfId="0" applyNumberFormat="1" applyFont="1" applyBorder="1"/>
    <xf numFmtId="0" fontId="17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/>
    </xf>
    <xf numFmtId="44" fontId="7" fillId="0" borderId="16" xfId="0" applyNumberFormat="1" applyFont="1" applyBorder="1" applyAlignment="1">
      <alignment vertical="center"/>
    </xf>
    <xf numFmtId="0" fontId="7" fillId="2" borderId="8" xfId="0" applyFont="1" applyFill="1" applyBorder="1"/>
    <xf numFmtId="44" fontId="7" fillId="2" borderId="0" xfId="2" applyFont="1" applyFill="1" applyBorder="1"/>
    <xf numFmtId="44" fontId="7" fillId="2" borderId="9" xfId="2" applyFont="1" applyFill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466725</xdr:colOff>
      <xdr:row>1</xdr:row>
      <xdr:rowOff>218931</xdr:rowOff>
    </xdr:from>
    <xdr:to>
      <xdr:col>12</xdr:col>
      <xdr:colOff>646670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44400" y="561831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218931</xdr:rowOff>
    </xdr:from>
    <xdr:to>
      <xdr:col>11</xdr:col>
      <xdr:colOff>0</xdr:colOff>
      <xdr:row>5</xdr:row>
      <xdr:rowOff>57149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CB4DF2-59A2-4B80-BC2A-D6AD92500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30150" y="561831"/>
          <a:ext cx="1303895" cy="6287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9"/>
  <sheetViews>
    <sheetView tabSelected="1" view="pageLayout" zoomScaleNormal="100" workbookViewId="0">
      <selection activeCell="I29" sqref="I29:J29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8" width="20.5703125" style="6" customWidth="1"/>
    <col min="9" max="9" width="4.42578125" style="6" customWidth="1"/>
    <col min="10" max="10" width="15.7109375" style="6" customWidth="1"/>
    <col min="11" max="11" width="16" style="6" customWidth="1"/>
    <col min="12" max="12" width="15.7109375" style="6" customWidth="1"/>
    <col min="13" max="13" width="14.85546875" style="6" bestFit="1" customWidth="1"/>
    <col min="14" max="16384" width="0" style="6" hidden="1"/>
  </cols>
  <sheetData>
    <row r="1" spans="1:16" ht="27" customHeight="1" thickBot="1" x14ac:dyDescent="0.3">
      <c r="A1" s="1" t="s">
        <v>5</v>
      </c>
      <c r="B1" s="5"/>
      <c r="C1" s="5"/>
      <c r="D1" s="5"/>
      <c r="E1" s="5"/>
      <c r="G1" s="5"/>
      <c r="H1" s="5"/>
      <c r="I1" s="5"/>
      <c r="J1" s="5"/>
      <c r="K1" s="5"/>
      <c r="L1" s="5"/>
      <c r="M1" s="5"/>
    </row>
    <row r="2" spans="1:16" ht="18" customHeight="1" x14ac:dyDescent="0.25">
      <c r="A2" s="49" t="s">
        <v>0</v>
      </c>
      <c r="B2" s="50"/>
      <c r="C2" s="50"/>
      <c r="D2" s="51" t="s">
        <v>79</v>
      </c>
      <c r="E2" s="52"/>
      <c r="F2" s="52"/>
      <c r="G2" s="53"/>
      <c r="H2" s="53"/>
      <c r="I2" s="54"/>
      <c r="J2" s="57" t="s">
        <v>29</v>
      </c>
      <c r="K2" s="58">
        <v>5</v>
      </c>
      <c r="L2" s="54"/>
      <c r="M2" s="54"/>
    </row>
    <row r="3" spans="1:16" ht="18" customHeight="1" x14ac:dyDescent="0.25">
      <c r="A3" s="49" t="s">
        <v>1</v>
      </c>
      <c r="B3" s="50"/>
      <c r="C3" s="50"/>
      <c r="D3" s="55" t="s">
        <v>33</v>
      </c>
      <c r="E3" s="56"/>
      <c r="F3" s="56"/>
      <c r="G3" s="48"/>
      <c r="H3" s="48"/>
      <c r="I3" s="54"/>
      <c r="J3" s="57" t="s">
        <v>13</v>
      </c>
      <c r="K3" s="81">
        <v>45936</v>
      </c>
      <c r="L3" s="54"/>
      <c r="M3" s="54"/>
    </row>
    <row r="4" spans="1:16" ht="17.25" customHeight="1" x14ac:dyDescent="0.25">
      <c r="A4" s="49" t="s">
        <v>2</v>
      </c>
      <c r="B4" s="50"/>
      <c r="C4" s="50"/>
      <c r="D4" s="56" t="s">
        <v>3</v>
      </c>
      <c r="E4" s="56"/>
      <c r="F4" s="56"/>
      <c r="G4" s="48"/>
      <c r="H4" s="48"/>
      <c r="I4" s="54"/>
      <c r="J4" s="57" t="s">
        <v>78</v>
      </c>
      <c r="K4" s="72">
        <v>45945</v>
      </c>
      <c r="L4" s="54"/>
      <c r="M4" s="54"/>
    </row>
    <row r="5" spans="1:16" ht="18" customHeight="1" thickBot="1" x14ac:dyDescent="0.3">
      <c r="A5" s="59" t="s">
        <v>4</v>
      </c>
      <c r="B5" s="60"/>
      <c r="C5" s="60"/>
      <c r="D5" s="60" t="str">
        <f>+D2</f>
        <v>Sydney Schachne</v>
      </c>
      <c r="E5" s="60"/>
      <c r="F5" s="60"/>
      <c r="G5" s="61"/>
      <c r="H5" s="61"/>
      <c r="I5" s="62"/>
      <c r="J5" s="62"/>
      <c r="K5" s="62"/>
      <c r="L5" s="62"/>
      <c r="M5" s="62"/>
    </row>
    <row r="6" spans="1:16" ht="6" customHeight="1" x14ac:dyDescent="0.2">
      <c r="H6" s="3"/>
    </row>
    <row r="7" spans="1:16" ht="15" customHeight="1" x14ac:dyDescent="0.25">
      <c r="A7" s="63" t="s">
        <v>22</v>
      </c>
      <c r="B7" s="64"/>
      <c r="C7" s="64"/>
      <c r="D7" s="64"/>
      <c r="E7" s="64"/>
      <c r="F7" s="64"/>
      <c r="G7" s="64"/>
      <c r="H7" s="65"/>
      <c r="K7" s="46"/>
      <c r="L7" s="46"/>
      <c r="M7" s="46"/>
      <c r="N7" s="46"/>
      <c r="O7" s="46"/>
      <c r="P7" s="46"/>
    </row>
    <row r="8" spans="1:16" ht="6" customHeight="1" x14ac:dyDescent="0.25">
      <c r="A8" s="22"/>
      <c r="H8" s="10"/>
      <c r="J8" s="46"/>
      <c r="K8" s="46"/>
      <c r="L8" s="46"/>
      <c r="M8" s="46"/>
      <c r="N8" s="46"/>
      <c r="O8" s="46"/>
      <c r="P8" s="46"/>
    </row>
    <row r="9" spans="1:16" ht="22.5" customHeight="1" x14ac:dyDescent="0.2">
      <c r="A9" s="23" t="s">
        <v>25</v>
      </c>
      <c r="F9" s="19" t="s">
        <v>24</v>
      </c>
      <c r="G9" s="70" t="s">
        <v>23</v>
      </c>
      <c r="H9" s="71" t="s">
        <v>26</v>
      </c>
      <c r="J9" s="46" t="s">
        <v>27</v>
      </c>
    </row>
    <row r="10" spans="1:16" x14ac:dyDescent="0.2">
      <c r="A10" s="8">
        <v>1</v>
      </c>
      <c r="B10" s="16" t="s">
        <v>16</v>
      </c>
      <c r="C10" s="16"/>
      <c r="D10" s="16"/>
      <c r="E10" s="16"/>
      <c r="F10" s="13">
        <v>150000</v>
      </c>
      <c r="G10" s="13">
        <v>150000</v>
      </c>
      <c r="H10" s="11"/>
      <c r="J10" s="6" t="s">
        <v>7</v>
      </c>
      <c r="M10" s="9">
        <f>F21</f>
        <v>1917756</v>
      </c>
    </row>
    <row r="11" spans="1:16" x14ac:dyDescent="0.2">
      <c r="A11" s="7">
        <v>2</v>
      </c>
      <c r="B11" s="6" t="s">
        <v>17</v>
      </c>
      <c r="F11" s="13">
        <v>200000</v>
      </c>
      <c r="G11" s="13">
        <v>200000</v>
      </c>
      <c r="H11" s="11"/>
      <c r="J11" s="6" t="s">
        <v>8</v>
      </c>
      <c r="M11" s="9">
        <f>H47</f>
        <v>6304</v>
      </c>
    </row>
    <row r="12" spans="1:16" x14ac:dyDescent="0.2">
      <c r="A12" s="7">
        <v>3</v>
      </c>
      <c r="B12" s="6" t="s">
        <v>34</v>
      </c>
      <c r="F12" s="13">
        <v>250000</v>
      </c>
      <c r="G12" s="13">
        <v>250000</v>
      </c>
      <c r="H12" s="11"/>
      <c r="J12" s="6" t="s">
        <v>82</v>
      </c>
      <c r="M12" s="91">
        <v>0</v>
      </c>
    </row>
    <row r="13" spans="1:16" ht="23.25" customHeight="1" x14ac:dyDescent="0.2">
      <c r="A13" s="44">
        <v>4</v>
      </c>
      <c r="B13" s="79" t="s">
        <v>35</v>
      </c>
      <c r="C13" s="79"/>
      <c r="D13" s="79"/>
      <c r="E13" s="79"/>
      <c r="F13" s="45">
        <v>250000</v>
      </c>
      <c r="G13" s="45">
        <v>250000</v>
      </c>
      <c r="H13" s="87"/>
      <c r="J13" s="138" t="s">
        <v>83</v>
      </c>
      <c r="K13" s="138"/>
      <c r="L13" s="138"/>
      <c r="M13" s="92"/>
    </row>
    <row r="14" spans="1:16" x14ac:dyDescent="0.2">
      <c r="A14" s="153">
        <v>5</v>
      </c>
      <c r="B14" s="50" t="s">
        <v>36</v>
      </c>
      <c r="C14" s="50"/>
      <c r="D14" s="50"/>
      <c r="E14" s="50"/>
      <c r="F14" s="154">
        <v>300000</v>
      </c>
      <c r="G14" s="154"/>
      <c r="H14" s="155">
        <v>300000</v>
      </c>
      <c r="J14" s="6" t="s">
        <v>9</v>
      </c>
      <c r="M14" s="9">
        <f>+M11+M10+M12</f>
        <v>1924060</v>
      </c>
    </row>
    <row r="15" spans="1:16" x14ac:dyDescent="0.2">
      <c r="A15" s="7">
        <v>6</v>
      </c>
      <c r="B15" s="6" t="s">
        <v>18</v>
      </c>
      <c r="F15" s="13">
        <v>200000</v>
      </c>
      <c r="G15" s="13"/>
      <c r="H15" s="11"/>
      <c r="J15" s="6" t="s">
        <v>88</v>
      </c>
      <c r="M15" s="9">
        <f>G21+H45</f>
        <v>868253.74899999995</v>
      </c>
    </row>
    <row r="16" spans="1:16" x14ac:dyDescent="0.2">
      <c r="A16" s="7">
        <v>7</v>
      </c>
      <c r="B16" s="6" t="s">
        <v>19</v>
      </c>
      <c r="F16" s="13">
        <v>200000</v>
      </c>
      <c r="H16" s="11"/>
    </row>
    <row r="17" spans="1:13" ht="18" x14ac:dyDescent="0.25">
      <c r="A17" s="7">
        <v>8</v>
      </c>
      <c r="B17" s="6" t="s">
        <v>20</v>
      </c>
      <c r="F17" s="13">
        <v>200000</v>
      </c>
      <c r="H17" s="11"/>
      <c r="J17" s="75" t="s">
        <v>10</v>
      </c>
      <c r="K17" s="75"/>
      <c r="L17" s="75"/>
      <c r="M17" s="76">
        <f>H21+I45</f>
        <v>313082.75</v>
      </c>
    </row>
    <row r="18" spans="1:13" ht="15.75" x14ac:dyDescent="0.25">
      <c r="A18" s="7">
        <v>9</v>
      </c>
      <c r="B18" s="6" t="s">
        <v>37</v>
      </c>
      <c r="F18" s="13">
        <v>75000</v>
      </c>
      <c r="H18" s="11"/>
      <c r="J18" s="2"/>
      <c r="K18" s="2"/>
      <c r="L18" s="2"/>
      <c r="M18" s="17"/>
    </row>
    <row r="19" spans="1:13" x14ac:dyDescent="0.2">
      <c r="A19" s="14">
        <v>10</v>
      </c>
      <c r="B19" s="15" t="s">
        <v>21</v>
      </c>
      <c r="C19" s="15"/>
      <c r="D19" s="15"/>
      <c r="E19" s="15"/>
      <c r="F19" s="21">
        <v>92756</v>
      </c>
      <c r="G19" s="15"/>
      <c r="H19" s="36"/>
      <c r="J19" s="18" t="s">
        <v>11</v>
      </c>
      <c r="K19" s="18"/>
      <c r="L19" s="18"/>
      <c r="M19" s="9">
        <f>+M14-M15-M17</f>
        <v>742723.50100000016</v>
      </c>
    </row>
    <row r="20" spans="1:13" x14ac:dyDescent="0.2">
      <c r="A20" s="24"/>
      <c r="H20" s="37"/>
    </row>
    <row r="21" spans="1:13" ht="15" x14ac:dyDescent="0.25">
      <c r="A21" s="25"/>
      <c r="B21" s="15"/>
      <c r="C21" s="15"/>
      <c r="D21" s="15"/>
      <c r="E21" s="47" t="s">
        <v>12</v>
      </c>
      <c r="F21" s="26">
        <f>SUM(F10:F19)</f>
        <v>1917756</v>
      </c>
      <c r="G21" s="26">
        <f>SUM(G10:G19)</f>
        <v>850000</v>
      </c>
      <c r="H21" s="38">
        <f>SUM(H10:H19)</f>
        <v>300000</v>
      </c>
      <c r="I21" s="13"/>
    </row>
    <row r="22" spans="1:13" x14ac:dyDescent="0.2">
      <c r="I22" s="13"/>
    </row>
    <row r="23" spans="1:13" x14ac:dyDescent="0.2">
      <c r="I23" s="13"/>
    </row>
    <row r="24" spans="1:13" x14ac:dyDescent="0.2">
      <c r="B24" s="18"/>
      <c r="C24" s="18"/>
      <c r="F24" s="13"/>
      <c r="H24" s="12"/>
      <c r="I24" s="13"/>
    </row>
    <row r="25" spans="1:13" ht="15" x14ac:dyDescent="0.25">
      <c r="A25" s="139" t="s">
        <v>6</v>
      </c>
      <c r="B25" s="139"/>
      <c r="C25" s="139"/>
      <c r="D25" s="139"/>
      <c r="E25" s="139"/>
      <c r="F25" s="139"/>
      <c r="G25" s="139"/>
      <c r="H25" s="139"/>
      <c r="I25" s="128"/>
      <c r="J25" s="129"/>
    </row>
    <row r="26" spans="1:13" ht="6" customHeight="1" x14ac:dyDescent="0.2">
      <c r="A26" s="7"/>
      <c r="I26" s="130"/>
      <c r="J26" s="131"/>
    </row>
    <row r="27" spans="1:13" ht="22.5" x14ac:dyDescent="0.25">
      <c r="A27" s="42"/>
      <c r="B27" s="43"/>
      <c r="C27" s="43"/>
      <c r="D27" s="43"/>
      <c r="E27" s="43"/>
      <c r="F27" s="15"/>
      <c r="G27" s="70" t="s">
        <v>30</v>
      </c>
      <c r="H27" s="70" t="s">
        <v>31</v>
      </c>
      <c r="I27" s="141" t="s">
        <v>32</v>
      </c>
      <c r="J27" s="142"/>
    </row>
    <row r="28" spans="1:13" x14ac:dyDescent="0.2">
      <c r="A28" s="66" t="s">
        <v>28</v>
      </c>
      <c r="B28" s="67" t="s">
        <v>14</v>
      </c>
      <c r="C28" s="67"/>
      <c r="D28" s="68"/>
      <c r="E28" s="68"/>
      <c r="F28" s="68"/>
      <c r="G28" s="69" t="s">
        <v>15</v>
      </c>
      <c r="H28" s="69" t="s">
        <v>15</v>
      </c>
      <c r="I28" s="143" t="s">
        <v>15</v>
      </c>
      <c r="J28" s="143"/>
    </row>
    <row r="29" spans="1:13" ht="28.5" customHeight="1" x14ac:dyDescent="0.2">
      <c r="A29" s="44">
        <v>1</v>
      </c>
      <c r="B29" s="132" t="s">
        <v>66</v>
      </c>
      <c r="C29" s="132"/>
      <c r="D29" s="132"/>
      <c r="E29" s="132"/>
      <c r="F29" s="132"/>
      <c r="G29" s="45">
        <f>8125+4714+1773</f>
        <v>14612</v>
      </c>
      <c r="H29" s="89">
        <f>3653+3653</f>
        <v>7306</v>
      </c>
      <c r="I29" s="137">
        <v>3653</v>
      </c>
      <c r="J29" s="137"/>
    </row>
    <row r="30" spans="1:13" ht="33.75" customHeight="1" x14ac:dyDescent="0.2">
      <c r="A30" s="44">
        <v>2</v>
      </c>
      <c r="B30" s="132" t="s">
        <v>67</v>
      </c>
      <c r="C30" s="132"/>
      <c r="D30" s="132"/>
      <c r="E30" s="132"/>
      <c r="F30" s="132"/>
      <c r="G30" s="45">
        <f>4888+1992+5693</f>
        <v>12573</v>
      </c>
      <c r="H30" s="84"/>
      <c r="I30" s="137">
        <v>9429.75</v>
      </c>
      <c r="J30" s="137"/>
    </row>
    <row r="31" spans="1:13" ht="30" customHeight="1" x14ac:dyDescent="0.2">
      <c r="A31" s="44">
        <v>3</v>
      </c>
      <c r="B31" s="132" t="s">
        <v>39</v>
      </c>
      <c r="C31" s="132"/>
      <c r="D31" s="132"/>
      <c r="E31" s="132"/>
      <c r="F31" s="132"/>
      <c r="G31" s="45">
        <v>22121</v>
      </c>
      <c r="H31" s="84">
        <v>22121</v>
      </c>
      <c r="I31" s="137"/>
      <c r="J31" s="137"/>
    </row>
    <row r="32" spans="1:13" x14ac:dyDescent="0.2">
      <c r="A32" s="44">
        <v>4</v>
      </c>
      <c r="B32" s="140" t="s">
        <v>40</v>
      </c>
      <c r="C32" s="140"/>
      <c r="D32" s="140"/>
      <c r="E32" s="140"/>
      <c r="F32" s="140"/>
      <c r="G32" s="80" t="s">
        <v>86</v>
      </c>
      <c r="I32" s="135"/>
      <c r="J32" s="135"/>
    </row>
    <row r="33" spans="1:10" ht="15" x14ac:dyDescent="0.25">
      <c r="A33" s="44">
        <v>5</v>
      </c>
      <c r="B33" s="134" t="s">
        <v>71</v>
      </c>
      <c r="C33" s="134"/>
      <c r="D33" s="134"/>
      <c r="E33" s="134"/>
      <c r="F33" s="134"/>
      <c r="G33" s="13">
        <v>-3082</v>
      </c>
      <c r="I33" s="135"/>
      <c r="J33" s="135"/>
    </row>
    <row r="34" spans="1:10" ht="29.25" customHeight="1" x14ac:dyDescent="0.2">
      <c r="A34" s="44">
        <v>6</v>
      </c>
      <c r="B34" s="132" t="s">
        <v>84</v>
      </c>
      <c r="C34" s="132"/>
      <c r="D34" s="132"/>
      <c r="E34" s="132"/>
      <c r="F34" s="132"/>
      <c r="G34" s="45">
        <v>-44693</v>
      </c>
      <c r="H34" s="89">
        <v>-11173.251</v>
      </c>
      <c r="I34" s="137"/>
      <c r="J34" s="137"/>
    </row>
    <row r="35" spans="1:10" ht="28.5" customHeight="1" x14ac:dyDescent="0.2">
      <c r="A35" s="44">
        <v>7</v>
      </c>
      <c r="B35" s="133" t="s">
        <v>87</v>
      </c>
      <c r="C35" s="133"/>
      <c r="D35" s="133"/>
      <c r="E35" s="133"/>
      <c r="F35" s="133"/>
      <c r="G35" s="45">
        <v>4773</v>
      </c>
      <c r="I35" s="135"/>
      <c r="J35" s="135"/>
    </row>
    <row r="36" spans="1:10" x14ac:dyDescent="0.2">
      <c r="A36" s="7">
        <v>8</v>
      </c>
      <c r="B36" s="133"/>
      <c r="C36" s="133"/>
      <c r="D36" s="133"/>
      <c r="E36" s="133"/>
      <c r="F36" s="133"/>
      <c r="G36" s="13"/>
      <c r="I36" s="135"/>
      <c r="J36" s="135"/>
    </row>
    <row r="37" spans="1:10" x14ac:dyDescent="0.2">
      <c r="A37" s="7">
        <v>9</v>
      </c>
      <c r="B37" s="134"/>
      <c r="C37" s="134"/>
      <c r="D37" s="134"/>
      <c r="E37" s="134"/>
      <c r="F37" s="134"/>
      <c r="G37" s="45"/>
      <c r="I37" s="135"/>
      <c r="J37" s="135"/>
    </row>
    <row r="38" spans="1:10" x14ac:dyDescent="0.2">
      <c r="A38" s="44">
        <v>10</v>
      </c>
      <c r="B38" s="132"/>
      <c r="C38" s="132"/>
      <c r="D38" s="132"/>
      <c r="E38" s="132"/>
      <c r="F38" s="132"/>
      <c r="I38" s="135"/>
      <c r="J38" s="135"/>
    </row>
    <row r="39" spans="1:10" x14ac:dyDescent="0.2">
      <c r="A39" s="44">
        <v>11</v>
      </c>
      <c r="B39" s="132"/>
      <c r="C39" s="132"/>
      <c r="D39" s="132"/>
      <c r="E39" s="132"/>
      <c r="F39" s="132"/>
      <c r="G39" s="45"/>
      <c r="I39" s="135"/>
      <c r="J39" s="135"/>
    </row>
    <row r="40" spans="1:10" x14ac:dyDescent="0.2">
      <c r="A40" s="44">
        <v>12</v>
      </c>
      <c r="B40" s="132"/>
      <c r="C40" s="132"/>
      <c r="D40" s="132"/>
      <c r="E40" s="132"/>
      <c r="F40" s="132"/>
      <c r="G40" s="45"/>
      <c r="I40" s="135"/>
      <c r="J40" s="135"/>
    </row>
    <row r="41" spans="1:10" x14ac:dyDescent="0.2">
      <c r="A41" s="7">
        <v>13</v>
      </c>
      <c r="B41" s="133"/>
      <c r="C41" s="133"/>
      <c r="D41" s="133"/>
      <c r="E41" s="133"/>
      <c r="F41" s="133"/>
      <c r="G41" s="13"/>
      <c r="I41" s="135"/>
      <c r="J41" s="135"/>
    </row>
    <row r="42" spans="1:10" x14ac:dyDescent="0.2">
      <c r="A42" s="44">
        <v>14</v>
      </c>
      <c r="B42" s="132"/>
      <c r="C42" s="132"/>
      <c r="D42" s="132"/>
      <c r="E42" s="132"/>
      <c r="F42" s="132"/>
      <c r="G42" s="45"/>
      <c r="I42" s="135"/>
      <c r="J42" s="135"/>
    </row>
    <row r="43" spans="1:10" x14ac:dyDescent="0.2">
      <c r="A43" s="7">
        <v>15</v>
      </c>
      <c r="B43" s="134"/>
      <c r="C43" s="134"/>
      <c r="D43" s="134"/>
      <c r="E43" s="134"/>
      <c r="F43" s="134"/>
      <c r="G43" s="13"/>
      <c r="I43" s="135"/>
      <c r="J43" s="135"/>
    </row>
    <row r="44" spans="1:10" x14ac:dyDescent="0.2">
      <c r="A44" s="14"/>
      <c r="B44" s="15"/>
      <c r="C44" s="15"/>
      <c r="D44" s="15"/>
      <c r="E44" s="15"/>
      <c r="F44" s="15"/>
      <c r="G44" s="15"/>
      <c r="H44" s="15"/>
      <c r="I44" s="126"/>
      <c r="J44" s="127"/>
    </row>
    <row r="45" spans="1:10" ht="15" x14ac:dyDescent="0.25">
      <c r="A45" s="7"/>
      <c r="F45" s="28" t="s">
        <v>12</v>
      </c>
      <c r="G45" s="27">
        <f>SUM(G29:G44)</f>
        <v>6304</v>
      </c>
      <c r="H45" s="73">
        <f>SUM(H29:H44)</f>
        <v>18253.749</v>
      </c>
      <c r="I45" s="136">
        <f>SUM(I29:I43)</f>
        <v>13082.75</v>
      </c>
      <c r="J45" s="136"/>
    </row>
    <row r="46" spans="1:10" x14ac:dyDescent="0.2">
      <c r="A46" s="7"/>
      <c r="F46" s="28"/>
      <c r="G46" s="27"/>
      <c r="I46" s="135"/>
      <c r="J46" s="135"/>
    </row>
    <row r="47" spans="1:10" ht="15" x14ac:dyDescent="0.25">
      <c r="A47" s="39"/>
      <c r="B47" s="40"/>
      <c r="C47" s="40"/>
      <c r="D47" s="40"/>
      <c r="E47" s="40"/>
      <c r="F47" s="40"/>
      <c r="G47" s="41" t="s">
        <v>8</v>
      </c>
      <c r="H47" s="74">
        <f>G45</f>
        <v>6304</v>
      </c>
      <c r="I47" s="126"/>
      <c r="J47" s="127"/>
    </row>
    <row r="48" spans="1:10" x14ac:dyDescent="0.2">
      <c r="A48" s="29"/>
      <c r="B48" s="29"/>
      <c r="C48" s="29"/>
      <c r="F48" s="29"/>
    </row>
    <row r="49" spans="1:6" ht="15" customHeight="1" x14ac:dyDescent="0.2">
      <c r="A49" s="20"/>
      <c r="B49" s="20"/>
      <c r="C49" s="20"/>
      <c r="D49" s="12"/>
      <c r="E49" s="12"/>
    </row>
    <row r="50" spans="1:6" x14ac:dyDescent="0.2">
      <c r="B50" s="30"/>
      <c r="C50" s="30"/>
      <c r="F50" s="31"/>
    </row>
    <row r="51" spans="1:6" x14ac:dyDescent="0.2">
      <c r="B51" s="30"/>
      <c r="C51" s="30"/>
      <c r="F51" s="31"/>
    </row>
    <row r="52" spans="1:6" x14ac:dyDescent="0.2">
      <c r="B52" s="30"/>
      <c r="C52" s="30"/>
      <c r="F52" s="31"/>
    </row>
    <row r="54" spans="1:6" x14ac:dyDescent="0.2">
      <c r="E54" s="32"/>
      <c r="F54" s="13"/>
    </row>
    <row r="55" spans="1:6" ht="15" x14ac:dyDescent="0.25">
      <c r="B55" s="33"/>
      <c r="C55" s="33"/>
      <c r="E55" s="34"/>
      <c r="F55" s="35"/>
    </row>
    <row r="57" spans="1:6" x14ac:dyDescent="0.2">
      <c r="A57" s="3"/>
    </row>
    <row r="59" spans="1:6" x14ac:dyDescent="0.2">
      <c r="A59" s="4"/>
    </row>
  </sheetData>
  <mergeCells count="40">
    <mergeCell ref="J13:L13"/>
    <mergeCell ref="B39:F39"/>
    <mergeCell ref="B40:F40"/>
    <mergeCell ref="B41:F41"/>
    <mergeCell ref="B42:F42"/>
    <mergeCell ref="A25:H25"/>
    <mergeCell ref="B31:F31"/>
    <mergeCell ref="B32:F32"/>
    <mergeCell ref="B33:F33"/>
    <mergeCell ref="B38:F38"/>
    <mergeCell ref="I27:J27"/>
    <mergeCell ref="I28:J28"/>
    <mergeCell ref="I29:J29"/>
    <mergeCell ref="I30:J30"/>
    <mergeCell ref="I31:J31"/>
    <mergeCell ref="I38:J38"/>
    <mergeCell ref="I39:J39"/>
    <mergeCell ref="I40:J40"/>
    <mergeCell ref="I41:J41"/>
    <mergeCell ref="I32:J32"/>
    <mergeCell ref="I33:J33"/>
    <mergeCell ref="I34:J34"/>
    <mergeCell ref="I35:J35"/>
    <mergeCell ref="I36:J36"/>
    <mergeCell ref="I47:J47"/>
    <mergeCell ref="I25:J25"/>
    <mergeCell ref="I26:J26"/>
    <mergeCell ref="B29:F29"/>
    <mergeCell ref="B30:F30"/>
    <mergeCell ref="B34:F34"/>
    <mergeCell ref="B35:F35"/>
    <mergeCell ref="B36:F36"/>
    <mergeCell ref="B37:F37"/>
    <mergeCell ref="B43:F43"/>
    <mergeCell ref="I42:J42"/>
    <mergeCell ref="I43:J43"/>
    <mergeCell ref="I44:J44"/>
    <mergeCell ref="I45:J45"/>
    <mergeCell ref="I46:J46"/>
    <mergeCell ref="I37:J37"/>
  </mergeCells>
  <pageMargins left="0.7" right="0.7" top="0.75" bottom="0.75" header="0.3" footer="0.3"/>
  <pageSetup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CD3E0-F0C6-472B-B808-D8364727FBC6}">
  <sheetPr>
    <pageSetUpPr fitToPage="1"/>
  </sheetPr>
  <dimension ref="A1:XFC80"/>
  <sheetViews>
    <sheetView zoomScaleNormal="100" workbookViewId="0">
      <selection activeCell="H24" sqref="H24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9" width="20.5703125" style="6" customWidth="1"/>
    <col min="10" max="10" width="4.42578125" style="6" customWidth="1"/>
    <col min="11" max="11" width="15.7109375" style="6" customWidth="1"/>
    <col min="12" max="16383" width="0" style="6" hidden="1"/>
    <col min="16384" max="16384" width="9.7109375" style="6" hidden="1" customWidth="1"/>
  </cols>
  <sheetData>
    <row r="1" spans="1:11" ht="27" customHeight="1" thickBot="1" x14ac:dyDescent="0.3">
      <c r="A1" s="1" t="s">
        <v>5</v>
      </c>
      <c r="B1" s="5"/>
      <c r="C1" s="5"/>
      <c r="D1" s="5"/>
      <c r="E1" s="5"/>
      <c r="H1" s="5"/>
      <c r="I1" s="5"/>
      <c r="J1" s="5"/>
      <c r="K1" s="121"/>
    </row>
    <row r="2" spans="1:11" ht="18" customHeight="1" x14ac:dyDescent="0.25">
      <c r="A2" s="49" t="s">
        <v>0</v>
      </c>
      <c r="B2" s="50"/>
      <c r="C2" s="50"/>
      <c r="D2" s="51" t="s">
        <v>79</v>
      </c>
      <c r="E2" s="52"/>
      <c r="F2" s="52"/>
      <c r="G2" s="90"/>
      <c r="H2" s="53"/>
      <c r="I2" s="53"/>
      <c r="J2" s="57" t="s">
        <v>29</v>
      </c>
      <c r="K2" s="122">
        <v>5</v>
      </c>
    </row>
    <row r="3" spans="1:11" ht="18" customHeight="1" x14ac:dyDescent="0.25">
      <c r="A3" s="49" t="s">
        <v>1</v>
      </c>
      <c r="B3" s="50"/>
      <c r="C3" s="50"/>
      <c r="D3" s="55" t="s">
        <v>33</v>
      </c>
      <c r="E3" s="56"/>
      <c r="F3" s="56"/>
      <c r="G3" s="50"/>
      <c r="H3" s="48"/>
      <c r="I3" s="48"/>
      <c r="J3" s="57" t="s">
        <v>13</v>
      </c>
      <c r="K3" s="123">
        <v>45936</v>
      </c>
    </row>
    <row r="4" spans="1:11" ht="17.25" customHeight="1" x14ac:dyDescent="0.25">
      <c r="A4" s="49" t="s">
        <v>2</v>
      </c>
      <c r="B4" s="50"/>
      <c r="C4" s="50"/>
      <c r="D4" s="56" t="s">
        <v>3</v>
      </c>
      <c r="E4" s="56"/>
      <c r="F4" s="56"/>
      <c r="G4" s="50"/>
      <c r="H4" s="48"/>
      <c r="I4" s="48"/>
      <c r="J4" s="57" t="s">
        <v>78</v>
      </c>
      <c r="K4" s="124">
        <v>45945</v>
      </c>
    </row>
    <row r="5" spans="1:11" ht="18" customHeight="1" thickBot="1" x14ac:dyDescent="0.3">
      <c r="A5" s="59" t="s">
        <v>4</v>
      </c>
      <c r="B5" s="60"/>
      <c r="C5" s="60"/>
      <c r="D5" s="60" t="str">
        <f>+D2</f>
        <v>Sydney Schachne</v>
      </c>
      <c r="E5" s="60"/>
      <c r="F5" s="60"/>
      <c r="G5" s="60"/>
      <c r="H5" s="61"/>
      <c r="I5" s="61"/>
      <c r="J5" s="62"/>
      <c r="K5" s="125"/>
    </row>
    <row r="6" spans="1:11" ht="6" customHeight="1" x14ac:dyDescent="0.2">
      <c r="I6" s="3"/>
      <c r="K6" s="88"/>
    </row>
    <row r="7" spans="1:11" ht="15" x14ac:dyDescent="0.25">
      <c r="A7" s="139" t="s">
        <v>41</v>
      </c>
      <c r="B7" s="139"/>
      <c r="C7" s="139"/>
      <c r="D7" s="139"/>
      <c r="E7" s="139"/>
      <c r="F7" s="139"/>
      <c r="G7" s="139"/>
      <c r="H7" s="139"/>
      <c r="I7" s="139"/>
      <c r="J7" s="128"/>
      <c r="K7" s="129"/>
    </row>
    <row r="8" spans="1:11" ht="6" customHeight="1" x14ac:dyDescent="0.2">
      <c r="A8" s="7"/>
      <c r="I8" s="16"/>
      <c r="J8" s="130"/>
      <c r="K8" s="131"/>
    </row>
    <row r="9" spans="1:11" ht="42" customHeight="1" x14ac:dyDescent="0.25">
      <c r="A9" s="42"/>
      <c r="B9" s="43"/>
      <c r="C9" s="43"/>
      <c r="D9" s="43"/>
      <c r="E9" s="93"/>
      <c r="F9" s="101" t="s">
        <v>42</v>
      </c>
      <c r="G9" s="101" t="s">
        <v>80</v>
      </c>
      <c r="H9" s="101" t="s">
        <v>43</v>
      </c>
      <c r="I9" s="101" t="s">
        <v>81</v>
      </c>
      <c r="J9" s="150" t="s">
        <v>44</v>
      </c>
      <c r="K9" s="150"/>
    </row>
    <row r="10" spans="1:11" x14ac:dyDescent="0.2">
      <c r="A10" s="66"/>
      <c r="B10" s="67"/>
      <c r="C10" s="67"/>
      <c r="D10" s="68"/>
      <c r="E10" s="94"/>
      <c r="F10" s="102"/>
      <c r="G10" s="102"/>
      <c r="H10" s="103"/>
      <c r="I10" s="104" t="s">
        <v>15</v>
      </c>
      <c r="J10" s="151" t="s">
        <v>15</v>
      </c>
      <c r="K10" s="151"/>
    </row>
    <row r="11" spans="1:11" ht="15" customHeight="1" x14ac:dyDescent="0.25">
      <c r="A11" s="7"/>
      <c r="B11" s="85" t="s">
        <v>45</v>
      </c>
      <c r="C11" s="18"/>
      <c r="D11" s="18"/>
      <c r="E11" s="95"/>
      <c r="F11" s="105">
        <v>32555</v>
      </c>
      <c r="G11" s="105"/>
      <c r="H11" s="106"/>
      <c r="I11" s="107">
        <v>32555</v>
      </c>
      <c r="J11" s="149">
        <f>I11-F11</f>
        <v>0</v>
      </c>
      <c r="K11" s="149"/>
    </row>
    <row r="12" spans="1:11" ht="15" customHeight="1" x14ac:dyDescent="0.2">
      <c r="A12" s="7"/>
      <c r="B12" s="18"/>
      <c r="C12" s="18"/>
      <c r="D12" s="18"/>
      <c r="E12" s="95"/>
      <c r="F12" s="105"/>
      <c r="G12" s="105"/>
      <c r="H12" s="106"/>
      <c r="I12" s="106"/>
      <c r="J12" s="149"/>
      <c r="K12" s="149"/>
    </row>
    <row r="13" spans="1:11" ht="15" x14ac:dyDescent="0.25">
      <c r="A13" s="7"/>
      <c r="B13" s="85" t="s">
        <v>68</v>
      </c>
      <c r="C13" s="18"/>
      <c r="D13" s="18"/>
      <c r="E13" s="95"/>
      <c r="F13" s="108">
        <v>31874</v>
      </c>
      <c r="G13" s="108"/>
      <c r="H13" s="107">
        <f>SUM(G13:G15)+F13</f>
        <v>32688</v>
      </c>
      <c r="I13" s="107">
        <v>32947.019999999997</v>
      </c>
      <c r="J13" s="149">
        <f>I13-H13</f>
        <v>259.0199999999968</v>
      </c>
      <c r="K13" s="149"/>
    </row>
    <row r="14" spans="1:11" ht="25.5" x14ac:dyDescent="0.2">
      <c r="A14" s="7"/>
      <c r="B14" s="82"/>
      <c r="C14" s="82"/>
      <c r="D14" s="82"/>
      <c r="E14" s="96" t="s">
        <v>73</v>
      </c>
      <c r="F14" s="109"/>
      <c r="G14" s="109">
        <v>-1486</v>
      </c>
      <c r="H14" s="110"/>
      <c r="I14" s="110"/>
      <c r="J14" s="152"/>
      <c r="K14" s="152"/>
    </row>
    <row r="15" spans="1:11" x14ac:dyDescent="0.2">
      <c r="A15" s="7"/>
      <c r="B15" s="82"/>
      <c r="C15" s="82"/>
      <c r="D15" s="82"/>
      <c r="E15" s="96" t="s">
        <v>75</v>
      </c>
      <c r="F15" s="109"/>
      <c r="G15" s="109">
        <v>2300</v>
      </c>
      <c r="H15" s="110"/>
      <c r="I15" s="110"/>
      <c r="J15" s="152"/>
      <c r="K15" s="152"/>
    </row>
    <row r="16" spans="1:11" x14ac:dyDescent="0.2">
      <c r="A16" s="7"/>
      <c r="B16" s="82"/>
      <c r="C16" s="82"/>
      <c r="D16" s="82"/>
      <c r="E16" s="97"/>
      <c r="F16" s="111"/>
      <c r="G16" s="111"/>
      <c r="H16" s="110"/>
      <c r="I16" s="110"/>
      <c r="J16" s="152"/>
      <c r="K16" s="152"/>
    </row>
    <row r="17" spans="1:11" ht="15" x14ac:dyDescent="0.2">
      <c r="A17" s="44"/>
      <c r="B17" s="86" t="s">
        <v>46</v>
      </c>
      <c r="C17" s="77"/>
      <c r="D17" s="77"/>
      <c r="E17" s="98"/>
      <c r="F17" s="112">
        <v>22738</v>
      </c>
      <c r="G17" s="112"/>
      <c r="H17" s="106">
        <f>SUM(G17:G18)+F17</f>
        <v>23238</v>
      </c>
      <c r="I17" s="113"/>
      <c r="J17" s="144"/>
      <c r="K17" s="144"/>
    </row>
    <row r="18" spans="1:11" x14ac:dyDescent="0.2">
      <c r="A18" s="44"/>
      <c r="B18" s="82"/>
      <c r="C18" s="77"/>
      <c r="D18" s="77"/>
      <c r="E18" s="96" t="s">
        <v>74</v>
      </c>
      <c r="F18" s="114"/>
      <c r="G18" s="114">
        <v>500</v>
      </c>
      <c r="H18" s="106"/>
      <c r="I18" s="113"/>
      <c r="J18" s="144"/>
      <c r="K18" s="144"/>
    </row>
    <row r="19" spans="1:11" x14ac:dyDescent="0.2">
      <c r="A19" s="44"/>
      <c r="B19" s="82"/>
      <c r="C19" s="77"/>
      <c r="D19" s="77"/>
      <c r="E19" s="98"/>
      <c r="F19" s="112"/>
      <c r="G19" s="112"/>
      <c r="H19" s="106"/>
      <c r="I19" s="113"/>
      <c r="J19" s="144"/>
      <c r="K19" s="144"/>
    </row>
    <row r="20" spans="1:11" ht="15" x14ac:dyDescent="0.2">
      <c r="A20" s="44"/>
      <c r="B20" s="86" t="s">
        <v>47</v>
      </c>
      <c r="C20" s="77"/>
      <c r="D20" s="77"/>
      <c r="E20" s="98"/>
      <c r="F20" s="112">
        <f>10000+4750</f>
        <v>14750</v>
      </c>
      <c r="G20" s="112"/>
      <c r="H20" s="106"/>
      <c r="I20" s="110">
        <v>25369</v>
      </c>
      <c r="J20" s="149">
        <f>I20-F20</f>
        <v>10619</v>
      </c>
      <c r="K20" s="149"/>
    </row>
    <row r="21" spans="1:11" x14ac:dyDescent="0.2">
      <c r="A21" s="44"/>
      <c r="B21" s="82"/>
      <c r="C21" s="77"/>
      <c r="D21" s="77"/>
      <c r="E21" s="98"/>
      <c r="F21" s="112"/>
      <c r="G21" s="112"/>
      <c r="H21" s="106"/>
      <c r="I21" s="113"/>
      <c r="J21" s="149"/>
      <c r="K21" s="149"/>
    </row>
    <row r="22" spans="1:11" ht="15" x14ac:dyDescent="0.2">
      <c r="A22" s="44"/>
      <c r="B22" s="86" t="s">
        <v>85</v>
      </c>
      <c r="C22" s="77"/>
      <c r="D22" s="77"/>
      <c r="E22" s="98"/>
      <c r="F22" s="112">
        <v>0</v>
      </c>
      <c r="G22" s="112"/>
      <c r="H22" s="106"/>
      <c r="I22" s="110">
        <v>29608</v>
      </c>
      <c r="J22" s="149">
        <f>I22-F22</f>
        <v>29608</v>
      </c>
      <c r="K22" s="149"/>
    </row>
    <row r="23" spans="1:11" x14ac:dyDescent="0.2">
      <c r="A23" s="44"/>
      <c r="B23" s="82"/>
      <c r="C23" s="77"/>
      <c r="D23" s="77"/>
      <c r="E23" s="98"/>
      <c r="F23" s="112"/>
      <c r="G23" s="112"/>
      <c r="H23" s="106"/>
      <c r="I23" s="113"/>
      <c r="J23" s="149"/>
      <c r="K23" s="149"/>
    </row>
    <row r="24" spans="1:11" ht="15" x14ac:dyDescent="0.2">
      <c r="A24" s="44"/>
      <c r="B24" s="86" t="s">
        <v>48</v>
      </c>
      <c r="C24" s="77"/>
      <c r="D24" s="77"/>
      <c r="E24" s="98"/>
      <c r="F24" s="112">
        <f>2200+37719+19515</f>
        <v>59434</v>
      </c>
      <c r="G24" s="112"/>
      <c r="H24" s="106">
        <f>SUM(G24:G25)+F24</f>
        <v>61238</v>
      </c>
      <c r="I24" s="113"/>
      <c r="J24" s="144"/>
      <c r="K24" s="144"/>
    </row>
    <row r="25" spans="1:11" x14ac:dyDescent="0.2">
      <c r="A25" s="44"/>
      <c r="B25" s="82"/>
      <c r="C25" s="77"/>
      <c r="D25" s="77"/>
      <c r="E25" s="96" t="s">
        <v>72</v>
      </c>
      <c r="F25" s="115"/>
      <c r="G25" s="115">
        <v>1804</v>
      </c>
      <c r="H25" s="103"/>
      <c r="I25" s="113"/>
      <c r="J25" s="144"/>
      <c r="K25" s="144"/>
    </row>
    <row r="26" spans="1:11" x14ac:dyDescent="0.2">
      <c r="A26" s="44"/>
      <c r="B26" s="82"/>
      <c r="C26" s="77"/>
      <c r="D26" s="77"/>
      <c r="E26" s="97"/>
      <c r="F26" s="116"/>
      <c r="G26" s="116"/>
      <c r="H26" s="103"/>
      <c r="I26" s="113"/>
      <c r="J26" s="144"/>
      <c r="K26" s="144"/>
    </row>
    <row r="27" spans="1:11" ht="15" x14ac:dyDescent="0.2">
      <c r="A27" s="44"/>
      <c r="B27" s="86" t="s">
        <v>69</v>
      </c>
      <c r="C27" s="77"/>
      <c r="D27" s="77"/>
      <c r="E27" s="98"/>
      <c r="F27" s="112">
        <v>16848</v>
      </c>
      <c r="G27" s="112"/>
      <c r="H27" s="106"/>
      <c r="I27" s="117">
        <v>24166</v>
      </c>
      <c r="J27" s="149">
        <f>I27-F27</f>
        <v>7318</v>
      </c>
      <c r="K27" s="149"/>
    </row>
    <row r="28" spans="1:11" x14ac:dyDescent="0.2">
      <c r="A28" s="44"/>
      <c r="B28" s="82"/>
      <c r="C28" s="77"/>
      <c r="D28" s="77"/>
      <c r="E28" s="98"/>
      <c r="F28" s="112"/>
      <c r="G28" s="112"/>
      <c r="H28" s="106"/>
      <c r="I28" s="118"/>
      <c r="J28" s="149"/>
      <c r="K28" s="149"/>
    </row>
    <row r="29" spans="1:11" ht="15" x14ac:dyDescent="0.25">
      <c r="A29" s="7"/>
      <c r="B29" s="85" t="s">
        <v>70</v>
      </c>
      <c r="C29" s="18"/>
      <c r="D29" s="18"/>
      <c r="E29" s="95"/>
      <c r="F29" s="105">
        <v>32365</v>
      </c>
      <c r="G29" s="105"/>
      <c r="H29" s="106">
        <f>SUM(G29:G30)+F29</f>
        <v>32827</v>
      </c>
      <c r="I29" s="107">
        <v>32076</v>
      </c>
      <c r="J29" s="149">
        <f>I29-H29</f>
        <v>-751</v>
      </c>
      <c r="K29" s="149"/>
    </row>
    <row r="30" spans="1:11" x14ac:dyDescent="0.2">
      <c r="A30" s="7"/>
      <c r="B30" s="18"/>
      <c r="C30" s="18"/>
      <c r="D30" s="18"/>
      <c r="E30" s="99" t="s">
        <v>74</v>
      </c>
      <c r="F30" s="119"/>
      <c r="G30" s="119">
        <v>462</v>
      </c>
      <c r="H30" s="106"/>
      <c r="I30" s="106"/>
      <c r="J30" s="149"/>
      <c r="K30" s="149"/>
    </row>
    <row r="31" spans="1:11" x14ac:dyDescent="0.2">
      <c r="A31" s="7"/>
      <c r="B31" s="18"/>
      <c r="C31" s="18"/>
      <c r="D31" s="18"/>
      <c r="E31" s="95"/>
      <c r="F31" s="105"/>
      <c r="G31" s="105"/>
      <c r="H31" s="106"/>
      <c r="I31" s="106"/>
      <c r="J31" s="149"/>
      <c r="K31" s="149"/>
    </row>
    <row r="32" spans="1:11" ht="15" x14ac:dyDescent="0.25">
      <c r="A32" s="7"/>
      <c r="B32" s="85" t="s">
        <v>49</v>
      </c>
      <c r="C32" s="18"/>
      <c r="D32" s="18"/>
      <c r="E32" s="95"/>
      <c r="F32" s="105">
        <v>87878</v>
      </c>
      <c r="G32" s="105"/>
      <c r="H32" s="106">
        <f>SUM(G32:G33)+F32</f>
        <v>85906</v>
      </c>
      <c r="I32" s="106" t="s">
        <v>38</v>
      </c>
      <c r="J32" s="149"/>
      <c r="K32" s="149"/>
    </row>
    <row r="33" spans="1:11" x14ac:dyDescent="0.2">
      <c r="A33" s="7"/>
      <c r="B33" s="18"/>
      <c r="C33" s="18"/>
      <c r="D33" s="18"/>
      <c r="E33" s="96" t="s">
        <v>76</v>
      </c>
      <c r="F33" s="119"/>
      <c r="G33" s="119">
        <v>-1972</v>
      </c>
      <c r="H33" s="106"/>
      <c r="I33" s="106"/>
      <c r="J33" s="149"/>
      <c r="K33" s="149"/>
    </row>
    <row r="34" spans="1:11" x14ac:dyDescent="0.2">
      <c r="A34" s="7"/>
      <c r="B34" s="18"/>
      <c r="C34" s="18"/>
      <c r="D34" s="18"/>
      <c r="E34" s="95"/>
      <c r="F34" s="105"/>
      <c r="G34" s="105"/>
      <c r="H34" s="106"/>
      <c r="I34" s="106"/>
      <c r="J34" s="149"/>
      <c r="K34" s="149"/>
    </row>
    <row r="35" spans="1:11" ht="15" x14ac:dyDescent="0.25">
      <c r="A35" s="7"/>
      <c r="B35" s="85" t="s">
        <v>50</v>
      </c>
      <c r="C35" s="18"/>
      <c r="D35" s="18"/>
      <c r="E35" s="95"/>
      <c r="F35" s="105">
        <v>12162</v>
      </c>
      <c r="G35" s="105"/>
      <c r="H35" s="106"/>
      <c r="I35" s="106"/>
      <c r="J35" s="144"/>
      <c r="K35" s="144"/>
    </row>
    <row r="36" spans="1:11" x14ac:dyDescent="0.2">
      <c r="A36" s="7"/>
      <c r="B36" s="18"/>
      <c r="C36" s="18"/>
      <c r="D36" s="18"/>
      <c r="E36" s="95"/>
      <c r="F36" s="105"/>
      <c r="G36" s="105"/>
      <c r="H36" s="106"/>
      <c r="I36" s="106"/>
      <c r="J36" s="144"/>
      <c r="K36" s="144"/>
    </row>
    <row r="37" spans="1:11" ht="15" x14ac:dyDescent="0.2">
      <c r="A37" s="44"/>
      <c r="B37" s="86" t="s">
        <v>51</v>
      </c>
      <c r="C37" s="82"/>
      <c r="D37" s="77"/>
      <c r="E37" s="98"/>
      <c r="F37" s="112">
        <v>10283</v>
      </c>
      <c r="G37" s="112"/>
      <c r="H37" s="106"/>
      <c r="I37" s="113"/>
      <c r="J37" s="144"/>
      <c r="K37" s="144"/>
    </row>
    <row r="38" spans="1:11" x14ac:dyDescent="0.2">
      <c r="A38" s="44"/>
      <c r="B38" s="82"/>
      <c r="C38" s="82"/>
      <c r="D38" s="77"/>
      <c r="E38" s="98"/>
      <c r="F38" s="112"/>
      <c r="G38" s="112"/>
      <c r="H38" s="106"/>
      <c r="I38" s="113"/>
      <c r="J38" s="144"/>
      <c r="K38" s="144"/>
    </row>
    <row r="39" spans="1:11" ht="15" x14ac:dyDescent="0.2">
      <c r="A39" s="44"/>
      <c r="B39" s="86" t="s">
        <v>52</v>
      </c>
      <c r="C39" s="82"/>
      <c r="D39" s="77"/>
      <c r="E39" s="98"/>
      <c r="F39" s="112">
        <v>15707</v>
      </c>
      <c r="G39" s="112"/>
      <c r="H39" s="106">
        <f>SUM(G39:G40)+F39</f>
        <v>16032</v>
      </c>
      <c r="I39" s="113"/>
      <c r="J39" s="144"/>
      <c r="K39" s="144"/>
    </row>
    <row r="40" spans="1:11" x14ac:dyDescent="0.2">
      <c r="A40" s="44"/>
      <c r="B40" s="82"/>
      <c r="C40" s="82"/>
      <c r="D40" s="77"/>
      <c r="E40" s="96" t="s">
        <v>74</v>
      </c>
      <c r="F40" s="114"/>
      <c r="G40" s="114">
        <v>325</v>
      </c>
      <c r="H40" s="106"/>
      <c r="I40" s="113"/>
      <c r="J40" s="144"/>
      <c r="K40" s="144"/>
    </row>
    <row r="41" spans="1:11" x14ac:dyDescent="0.2">
      <c r="A41" s="44"/>
      <c r="B41" s="82"/>
      <c r="C41" s="82"/>
      <c r="D41" s="77"/>
      <c r="E41" s="98"/>
      <c r="F41" s="112"/>
      <c r="G41" s="112"/>
      <c r="H41" s="106"/>
      <c r="I41" s="113"/>
      <c r="J41" s="144"/>
      <c r="K41" s="144"/>
    </row>
    <row r="42" spans="1:11" ht="15" x14ac:dyDescent="0.2">
      <c r="A42" s="44"/>
      <c r="B42" s="86" t="s">
        <v>53</v>
      </c>
      <c r="C42" s="82"/>
      <c r="D42" s="77"/>
      <c r="E42" s="98"/>
      <c r="F42" s="112">
        <v>17945</v>
      </c>
      <c r="G42" s="112"/>
      <c r="H42" s="106">
        <f>SUM(G42:G43)+F42</f>
        <v>17160</v>
      </c>
      <c r="I42" s="113"/>
      <c r="J42" s="144"/>
      <c r="K42" s="144"/>
    </row>
    <row r="43" spans="1:11" x14ac:dyDescent="0.2">
      <c r="A43" s="44"/>
      <c r="B43" s="82"/>
      <c r="C43" s="82"/>
      <c r="D43" s="77"/>
      <c r="E43" s="96" t="s">
        <v>76</v>
      </c>
      <c r="F43" s="114"/>
      <c r="G43" s="114">
        <v>-785</v>
      </c>
      <c r="H43" s="106"/>
      <c r="I43" s="113"/>
      <c r="J43" s="144"/>
      <c r="K43" s="144"/>
    </row>
    <row r="44" spans="1:11" x14ac:dyDescent="0.2">
      <c r="A44" s="44"/>
      <c r="B44" s="82"/>
      <c r="C44" s="82"/>
      <c r="D44" s="77"/>
      <c r="E44" s="98"/>
      <c r="F44" s="112"/>
      <c r="G44" s="112"/>
      <c r="H44" s="106"/>
      <c r="I44" s="113"/>
      <c r="J44" s="144"/>
      <c r="K44" s="144"/>
    </row>
    <row r="45" spans="1:11" ht="15" x14ac:dyDescent="0.2">
      <c r="A45" s="44"/>
      <c r="B45" s="86" t="s">
        <v>54</v>
      </c>
      <c r="C45" s="82"/>
      <c r="D45" s="77"/>
      <c r="E45" s="98"/>
      <c r="F45" s="112">
        <v>10923</v>
      </c>
      <c r="G45" s="112"/>
      <c r="H45" s="106">
        <f>SUM(G45:G46)+F45</f>
        <v>11498</v>
      </c>
      <c r="I45" s="113"/>
      <c r="J45" s="144"/>
      <c r="K45" s="144"/>
    </row>
    <row r="46" spans="1:11" x14ac:dyDescent="0.2">
      <c r="A46" s="44"/>
      <c r="B46" s="82"/>
      <c r="C46" s="82"/>
      <c r="D46" s="77"/>
      <c r="E46" s="96" t="s">
        <v>74</v>
      </c>
      <c r="F46" s="114"/>
      <c r="G46" s="114">
        <v>575</v>
      </c>
      <c r="H46" s="106"/>
      <c r="I46" s="113"/>
      <c r="J46" s="144"/>
      <c r="K46" s="144"/>
    </row>
    <row r="47" spans="1:11" x14ac:dyDescent="0.2">
      <c r="A47" s="44"/>
      <c r="B47" s="82"/>
      <c r="C47" s="82"/>
      <c r="D47" s="77"/>
      <c r="E47" s="98"/>
      <c r="F47" s="112"/>
      <c r="G47" s="112"/>
      <c r="H47" s="106"/>
      <c r="I47" s="113"/>
      <c r="J47" s="144"/>
      <c r="K47" s="144"/>
    </row>
    <row r="48" spans="1:11" ht="15" x14ac:dyDescent="0.25">
      <c r="A48" s="7"/>
      <c r="B48" s="85" t="s">
        <v>55</v>
      </c>
      <c r="C48" s="78"/>
      <c r="D48" s="78"/>
      <c r="E48" s="100"/>
      <c r="F48" s="105">
        <v>8119</v>
      </c>
      <c r="G48" s="105"/>
      <c r="H48" s="106"/>
      <c r="I48" s="106"/>
      <c r="J48" s="144"/>
      <c r="K48" s="144"/>
    </row>
    <row r="49" spans="1:11" x14ac:dyDescent="0.2">
      <c r="A49" s="7"/>
      <c r="B49" s="18"/>
      <c r="C49" s="78"/>
      <c r="D49" s="78"/>
      <c r="E49" s="100"/>
      <c r="F49" s="105"/>
      <c r="G49" s="105"/>
      <c r="H49" s="106"/>
      <c r="I49" s="106"/>
      <c r="J49" s="144"/>
      <c r="K49" s="144"/>
    </row>
    <row r="50" spans="1:11" ht="15" x14ac:dyDescent="0.25">
      <c r="A50" s="7"/>
      <c r="B50" s="85" t="s">
        <v>56</v>
      </c>
      <c r="C50" s="78"/>
      <c r="D50" s="78"/>
      <c r="E50" s="100"/>
      <c r="F50" s="105">
        <v>5104</v>
      </c>
      <c r="G50" s="105"/>
      <c r="H50" s="106"/>
      <c r="I50" s="106"/>
      <c r="J50" s="144"/>
      <c r="K50" s="144"/>
    </row>
    <row r="51" spans="1:11" x14ac:dyDescent="0.2">
      <c r="A51" s="7"/>
      <c r="B51" s="18"/>
      <c r="C51" s="78"/>
      <c r="D51" s="78"/>
      <c r="E51" s="100"/>
      <c r="F51" s="105"/>
      <c r="G51" s="105"/>
      <c r="H51" s="106"/>
      <c r="I51" s="106"/>
      <c r="J51" s="144"/>
      <c r="K51" s="144"/>
    </row>
    <row r="52" spans="1:11" ht="15" x14ac:dyDescent="0.2">
      <c r="A52" s="44"/>
      <c r="B52" s="86" t="s">
        <v>57</v>
      </c>
      <c r="C52" s="77"/>
      <c r="D52" s="77"/>
      <c r="E52" s="98"/>
      <c r="F52" s="112">
        <v>23000</v>
      </c>
      <c r="G52" s="112"/>
      <c r="H52" s="106"/>
      <c r="I52" s="113"/>
      <c r="J52" s="144"/>
      <c r="K52" s="144"/>
    </row>
    <row r="53" spans="1:11" x14ac:dyDescent="0.2">
      <c r="A53" s="44"/>
      <c r="B53" s="82"/>
      <c r="C53" s="77"/>
      <c r="D53" s="77"/>
      <c r="E53" s="98"/>
      <c r="F53" s="112"/>
      <c r="G53" s="112"/>
      <c r="H53" s="106"/>
      <c r="I53" s="113"/>
      <c r="J53" s="144"/>
      <c r="K53" s="144"/>
    </row>
    <row r="54" spans="1:11" ht="15" x14ac:dyDescent="0.25">
      <c r="A54" s="7"/>
      <c r="B54" s="85" t="s">
        <v>58</v>
      </c>
      <c r="C54" s="18"/>
      <c r="D54" s="18"/>
      <c r="E54" s="95"/>
      <c r="F54" s="105">
        <v>12250</v>
      </c>
      <c r="G54" s="105"/>
      <c r="H54" s="106"/>
      <c r="I54" s="106"/>
      <c r="J54" s="144"/>
      <c r="K54" s="144"/>
    </row>
    <row r="55" spans="1:11" x14ac:dyDescent="0.2">
      <c r="A55" s="7"/>
      <c r="B55" s="18"/>
      <c r="C55" s="18"/>
      <c r="D55" s="18"/>
      <c r="E55" s="95"/>
      <c r="F55" s="105"/>
      <c r="G55" s="105"/>
      <c r="H55" s="106"/>
      <c r="I55" s="106"/>
      <c r="J55" s="144"/>
      <c r="K55" s="144"/>
    </row>
    <row r="56" spans="1:11" ht="15" x14ac:dyDescent="0.25">
      <c r="A56" s="7"/>
      <c r="B56" s="85" t="s">
        <v>59</v>
      </c>
      <c r="C56" s="18"/>
      <c r="D56" s="18"/>
      <c r="E56" s="95"/>
      <c r="F56" s="105">
        <v>14250</v>
      </c>
      <c r="G56" s="105"/>
      <c r="H56" s="106"/>
      <c r="I56" s="106"/>
      <c r="J56" s="144"/>
      <c r="K56" s="144"/>
    </row>
    <row r="57" spans="1:11" x14ac:dyDescent="0.2">
      <c r="A57" s="7"/>
      <c r="B57" s="18"/>
      <c r="C57" s="18"/>
      <c r="D57" s="18"/>
      <c r="E57" s="95"/>
      <c r="F57" s="105"/>
      <c r="G57" s="105"/>
      <c r="H57" s="106"/>
      <c r="I57" s="106"/>
      <c r="J57" s="144"/>
      <c r="K57" s="144"/>
    </row>
    <row r="58" spans="1:11" ht="15" x14ac:dyDescent="0.25">
      <c r="A58" s="7"/>
      <c r="B58" s="85" t="s">
        <v>60</v>
      </c>
      <c r="C58" s="18"/>
      <c r="D58" s="18"/>
      <c r="E58" s="95"/>
      <c r="F58" s="105">
        <v>20000</v>
      </c>
      <c r="G58" s="105"/>
      <c r="H58" s="106"/>
      <c r="I58" s="106"/>
      <c r="J58" s="144"/>
      <c r="K58" s="144"/>
    </row>
    <row r="59" spans="1:11" x14ac:dyDescent="0.2">
      <c r="A59" s="7"/>
      <c r="B59" s="18"/>
      <c r="C59" s="18"/>
      <c r="D59" s="18"/>
      <c r="E59" s="95"/>
      <c r="F59" s="105"/>
      <c r="G59" s="105"/>
      <c r="H59" s="106"/>
      <c r="I59" s="106"/>
      <c r="J59" s="144"/>
      <c r="K59" s="144"/>
    </row>
    <row r="60" spans="1:11" ht="15" x14ac:dyDescent="0.25">
      <c r="A60" s="7"/>
      <c r="B60" s="85" t="s">
        <v>61</v>
      </c>
      <c r="C60" s="18"/>
      <c r="D60" s="18"/>
      <c r="E60" s="95"/>
      <c r="F60" s="105">
        <v>52965</v>
      </c>
      <c r="G60" s="105"/>
      <c r="H60" s="106"/>
      <c r="I60" s="106"/>
      <c r="J60" s="144"/>
      <c r="K60" s="144"/>
    </row>
    <row r="61" spans="1:11" x14ac:dyDescent="0.2">
      <c r="A61" s="7"/>
      <c r="B61" s="18"/>
      <c r="C61" s="18"/>
      <c r="D61" s="18"/>
      <c r="E61" s="95"/>
      <c r="F61" s="105"/>
      <c r="G61" s="105"/>
      <c r="H61" s="106"/>
      <c r="I61" s="106"/>
      <c r="J61" s="144"/>
      <c r="K61" s="144"/>
    </row>
    <row r="62" spans="1:11" ht="15" x14ac:dyDescent="0.25">
      <c r="A62" s="7"/>
      <c r="B62" s="85" t="s">
        <v>62</v>
      </c>
      <c r="C62" s="18"/>
      <c r="D62" s="18"/>
      <c r="E62" s="95"/>
      <c r="F62" s="105">
        <f>76816+8721</f>
        <v>85537</v>
      </c>
      <c r="G62" s="105"/>
      <c r="H62" s="106">
        <f>SUM(G62:G64)+F62</f>
        <v>86422</v>
      </c>
      <c r="I62" s="106"/>
      <c r="J62" s="144"/>
      <c r="K62" s="144"/>
    </row>
    <row r="63" spans="1:11" x14ac:dyDescent="0.2">
      <c r="A63" s="7"/>
      <c r="B63" s="18"/>
      <c r="C63" s="18"/>
      <c r="D63" s="18"/>
      <c r="E63" s="96" t="s">
        <v>76</v>
      </c>
      <c r="F63" s="119"/>
      <c r="G63" s="119">
        <v>785</v>
      </c>
      <c r="H63" s="106"/>
      <c r="I63" s="106"/>
      <c r="J63" s="144"/>
      <c r="K63" s="144"/>
    </row>
    <row r="64" spans="1:11" x14ac:dyDescent="0.2">
      <c r="A64" s="7"/>
      <c r="B64" s="18"/>
      <c r="C64" s="18"/>
      <c r="D64" s="18"/>
      <c r="E64" s="96" t="s">
        <v>77</v>
      </c>
      <c r="F64" s="119"/>
      <c r="G64" s="119">
        <v>100</v>
      </c>
      <c r="H64" s="106"/>
      <c r="I64" s="106"/>
      <c r="J64" s="144"/>
      <c r="K64" s="144"/>
    </row>
    <row r="65" spans="1:11" x14ac:dyDescent="0.2">
      <c r="A65" s="14"/>
      <c r="B65" s="15"/>
      <c r="C65" s="15"/>
      <c r="D65" s="15"/>
      <c r="E65" s="88"/>
      <c r="F65" s="120"/>
      <c r="G65" s="120"/>
      <c r="H65" s="120"/>
      <c r="I65" s="120"/>
      <c r="J65" s="148"/>
      <c r="K65" s="148"/>
    </row>
    <row r="66" spans="1:11" ht="15" customHeight="1" x14ac:dyDescent="0.2">
      <c r="A66" s="7"/>
      <c r="F66" s="28"/>
      <c r="G66" s="28"/>
      <c r="I66" s="27" t="s">
        <v>63</v>
      </c>
      <c r="J66" s="135">
        <f>SUM(J11:K65)</f>
        <v>47053.02</v>
      </c>
      <c r="K66" s="135"/>
    </row>
    <row r="67" spans="1:11" x14ac:dyDescent="0.2">
      <c r="A67" s="7"/>
      <c r="F67" s="28"/>
      <c r="G67" s="28"/>
      <c r="I67" s="27" t="s">
        <v>64</v>
      </c>
      <c r="J67" s="145">
        <f>J66*0.15</f>
        <v>7057.9529999999995</v>
      </c>
      <c r="K67" s="145"/>
    </row>
    <row r="68" spans="1:11" ht="15" x14ac:dyDescent="0.25">
      <c r="A68" s="39"/>
      <c r="B68" s="40"/>
      <c r="C68" s="40"/>
      <c r="D68" s="40"/>
      <c r="E68" s="40"/>
      <c r="F68" s="40"/>
      <c r="G68" s="40"/>
      <c r="H68" s="15"/>
      <c r="I68" s="83" t="s">
        <v>65</v>
      </c>
      <c r="J68" s="146">
        <f>SUM(J66:K67)</f>
        <v>54110.972999999998</v>
      </c>
      <c r="K68" s="147"/>
    </row>
    <row r="69" spans="1:11" x14ac:dyDescent="0.2">
      <c r="A69" s="29"/>
      <c r="B69" s="29"/>
      <c r="C69" s="29"/>
      <c r="F69" s="29"/>
      <c r="G69" s="29"/>
    </row>
    <row r="70" spans="1:11" ht="15" customHeight="1" x14ac:dyDescent="0.2">
      <c r="A70" s="20"/>
      <c r="B70" s="20"/>
      <c r="C70" s="20"/>
      <c r="D70" s="12"/>
      <c r="E70" s="12"/>
    </row>
    <row r="71" spans="1:11" x14ac:dyDescent="0.2">
      <c r="B71" s="30"/>
      <c r="C71" s="30"/>
      <c r="F71" s="31"/>
      <c r="G71" s="31"/>
    </row>
    <row r="72" spans="1:11" x14ac:dyDescent="0.2">
      <c r="B72" s="30"/>
      <c r="C72" s="30"/>
      <c r="F72" s="31"/>
      <c r="G72" s="31"/>
    </row>
    <row r="73" spans="1:11" x14ac:dyDescent="0.2">
      <c r="B73" s="30"/>
      <c r="C73" s="30"/>
      <c r="F73" s="31"/>
      <c r="G73" s="31"/>
    </row>
    <row r="75" spans="1:11" x14ac:dyDescent="0.2">
      <c r="E75" s="32"/>
      <c r="F75" s="13"/>
      <c r="G75" s="13"/>
    </row>
    <row r="76" spans="1:11" ht="15" x14ac:dyDescent="0.25">
      <c r="B76" s="33"/>
      <c r="C76" s="33"/>
      <c r="E76" s="34"/>
      <c r="F76" s="35"/>
      <c r="G76" s="35"/>
    </row>
    <row r="78" spans="1:11" x14ac:dyDescent="0.2">
      <c r="A78" s="3"/>
    </row>
    <row r="80" spans="1:11" x14ac:dyDescent="0.2">
      <c r="A80" s="4"/>
    </row>
  </sheetData>
  <mergeCells count="63">
    <mergeCell ref="J31:K31"/>
    <mergeCell ref="J33:K33"/>
    <mergeCell ref="J34:K34"/>
    <mergeCell ref="J36:K36"/>
    <mergeCell ref="J38:K38"/>
    <mergeCell ref="J32:K32"/>
    <mergeCell ref="J35:K35"/>
    <mergeCell ref="J37:K37"/>
    <mergeCell ref="J11:K11"/>
    <mergeCell ref="J12:K12"/>
    <mergeCell ref="J14:K14"/>
    <mergeCell ref="J15:K15"/>
    <mergeCell ref="J16:K16"/>
    <mergeCell ref="J13:K13"/>
    <mergeCell ref="A7:I7"/>
    <mergeCell ref="J7:K7"/>
    <mergeCell ref="J8:K8"/>
    <mergeCell ref="J9:K9"/>
    <mergeCell ref="J10:K10"/>
    <mergeCell ref="J17:K17"/>
    <mergeCell ref="J20:K20"/>
    <mergeCell ref="J24:K24"/>
    <mergeCell ref="J27:K27"/>
    <mergeCell ref="J29:K29"/>
    <mergeCell ref="J18:K18"/>
    <mergeCell ref="J19:K19"/>
    <mergeCell ref="J21:K21"/>
    <mergeCell ref="J25:K25"/>
    <mergeCell ref="J26:K26"/>
    <mergeCell ref="J28:K28"/>
    <mergeCell ref="J22:K22"/>
    <mergeCell ref="J23:K23"/>
    <mergeCell ref="J30:K30"/>
    <mergeCell ref="J54:K54"/>
    <mergeCell ref="J39:K39"/>
    <mergeCell ref="J42:K42"/>
    <mergeCell ref="J45:K45"/>
    <mergeCell ref="J48:K48"/>
    <mergeCell ref="J40:K40"/>
    <mergeCell ref="J41:K41"/>
    <mergeCell ref="J43:K43"/>
    <mergeCell ref="J44:K44"/>
    <mergeCell ref="J46:K46"/>
    <mergeCell ref="J47:K47"/>
    <mergeCell ref="J49:K49"/>
    <mergeCell ref="J51:K51"/>
    <mergeCell ref="J53:K53"/>
    <mergeCell ref="J50:K50"/>
    <mergeCell ref="J52:K52"/>
    <mergeCell ref="J66:K66"/>
    <mergeCell ref="J67:K67"/>
    <mergeCell ref="J68:K68"/>
    <mergeCell ref="J56:K56"/>
    <mergeCell ref="J58:K58"/>
    <mergeCell ref="J60:K60"/>
    <mergeCell ref="J62:K62"/>
    <mergeCell ref="J65:K65"/>
    <mergeCell ref="J64:K64"/>
    <mergeCell ref="J55:K55"/>
    <mergeCell ref="J57:K57"/>
    <mergeCell ref="J59:K59"/>
    <mergeCell ref="J61:K61"/>
    <mergeCell ref="J63:K63"/>
  </mergeCells>
  <pageMargins left="0.7" right="0.7" top="0.75" bottom="0.75" header="0.3" footer="0.3"/>
  <pageSetup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</vt:lpstr>
      <vt:lpstr>B</vt:lpstr>
      <vt:lpstr>A!Print_Area</vt:lpstr>
      <vt:lpstr>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2025-07-28T20:40:50Z</cp:lastPrinted>
  <dcterms:created xsi:type="dcterms:W3CDTF">2015-06-05T18:17:20Z</dcterms:created>
  <dcterms:modified xsi:type="dcterms:W3CDTF">2025-10-06T13:34:39Z</dcterms:modified>
</cp:coreProperties>
</file>